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E:\Limpeza PFN e SRA 2022\ANEXOS EDITAL\"/>
    </mc:Choice>
  </mc:AlternateContent>
  <xr:revisionPtr revIDLastSave="0" documentId="13_ncr:1_{961D6DBD-4878-4DEF-90BA-6AF46F86E8FA}" xr6:coauthVersionLast="47" xr6:coauthVersionMax="47" xr10:uidLastSave="{00000000-0000-0000-0000-000000000000}"/>
  <bookViews>
    <workbookView xWindow="-108" yWindow="-108" windowWidth="23256" windowHeight="12576" tabRatio="864" xr2:uid="{00000000-000D-0000-FFFF-FFFF00000000}"/>
  </bookViews>
  <sheets>
    <sheet name="Servente SSA" sheetId="22" r:id="rId1"/>
    <sheet name="Servente Com Insalubridade SSA" sheetId="27" r:id="rId2"/>
    <sheet name="Servente Com Insalubridade  ILH" sheetId="30" r:id="rId3"/>
    <sheet name="Servente Com Insalubridade  VC" sheetId="32" r:id="rId4"/>
    <sheet name="Material" sheetId="33" r:id="rId5"/>
    <sheet name="Equipamentos" sheetId="34" r:id="rId6"/>
    <sheet name="Uniformes" sheetId="24" r:id="rId7"/>
    <sheet name="Resumo Área" sheetId="2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34" l="1"/>
  <c r="F73" i="33" l="1"/>
  <c r="F43" i="34" l="1"/>
  <c r="F42" i="34"/>
  <c r="F41" i="34"/>
  <c r="F31" i="34"/>
  <c r="F30" i="34"/>
  <c r="F28" i="34"/>
  <c r="F27" i="34"/>
  <c r="F26" i="34"/>
  <c r="F25" i="34"/>
  <c r="F24" i="34"/>
  <c r="F15" i="34"/>
  <c r="F14" i="34"/>
  <c r="F13" i="34"/>
  <c r="F12" i="34"/>
  <c r="F11" i="34"/>
  <c r="F10" i="34"/>
  <c r="F9" i="34"/>
  <c r="F8" i="34"/>
  <c r="F7" i="34"/>
  <c r="F6" i="34"/>
  <c r="F5" i="34"/>
  <c r="F4" i="34"/>
  <c r="F147" i="33"/>
  <c r="F146" i="33"/>
  <c r="F145" i="33"/>
  <c r="F144" i="33"/>
  <c r="F143" i="33"/>
  <c r="F142" i="33"/>
  <c r="F141" i="33"/>
  <c r="F140" i="33"/>
  <c r="F139" i="33"/>
  <c r="F138" i="33"/>
  <c r="F137" i="33"/>
  <c r="F136" i="33"/>
  <c r="F135" i="33"/>
  <c r="F134" i="33"/>
  <c r="F133" i="33"/>
  <c r="F132" i="33"/>
  <c r="F131" i="33"/>
  <c r="F130" i="33"/>
  <c r="F129" i="33"/>
  <c r="F128" i="33"/>
  <c r="F127" i="33"/>
  <c r="F126" i="33"/>
  <c r="F125" i="33"/>
  <c r="F124" i="33"/>
  <c r="F123" i="33"/>
  <c r="F122" i="33"/>
  <c r="F121" i="33"/>
  <c r="F120" i="33"/>
  <c r="F119" i="33"/>
  <c r="F110" i="33"/>
  <c r="F109" i="33"/>
  <c r="F108" i="33"/>
  <c r="F107" i="33"/>
  <c r="F106" i="33"/>
  <c r="F105" i="33"/>
  <c r="F104" i="33"/>
  <c r="F98" i="33"/>
  <c r="F99" i="33" s="1"/>
  <c r="F100" i="33" s="1"/>
  <c r="F92" i="33"/>
  <c r="F91" i="33"/>
  <c r="F90" i="33"/>
  <c r="F89" i="33"/>
  <c r="F88" i="33"/>
  <c r="F87" i="33"/>
  <c r="F86" i="33"/>
  <c r="F85" i="33"/>
  <c r="F84" i="33"/>
  <c r="F83" i="33"/>
  <c r="F82" i="33"/>
  <c r="F81" i="33"/>
  <c r="F80" i="33"/>
  <c r="F79" i="33"/>
  <c r="F78" i="33"/>
  <c r="F77" i="33"/>
  <c r="F76" i="33"/>
  <c r="F75" i="33"/>
  <c r="F74" i="33"/>
  <c r="F72" i="33"/>
  <c r="F71" i="33"/>
  <c r="F70" i="33"/>
  <c r="F69" i="33"/>
  <c r="F68" i="33"/>
  <c r="F67" i="33"/>
  <c r="F66" i="33"/>
  <c r="F65" i="33"/>
  <c r="F55" i="33"/>
  <c r="F54" i="33"/>
  <c r="F53" i="33"/>
  <c r="F52" i="33"/>
  <c r="F51" i="33"/>
  <c r="F50" i="33"/>
  <c r="F49" i="33"/>
  <c r="F48" i="33"/>
  <c r="F42" i="33"/>
  <c r="F41" i="33"/>
  <c r="F35" i="33"/>
  <c r="F34" i="33"/>
  <c r="F33" i="33"/>
  <c r="F32" i="33"/>
  <c r="F31" i="33"/>
  <c r="F30" i="33"/>
  <c r="F29" i="33"/>
  <c r="F28" i="33"/>
  <c r="F27" i="33"/>
  <c r="F26" i="33"/>
  <c r="F25" i="33"/>
  <c r="F24" i="33"/>
  <c r="F23" i="33"/>
  <c r="F22" i="33"/>
  <c r="F21" i="33"/>
  <c r="F20" i="33"/>
  <c r="F19" i="33"/>
  <c r="F18" i="33"/>
  <c r="F17" i="33"/>
  <c r="F16" i="33"/>
  <c r="F15" i="33"/>
  <c r="F14" i="33"/>
  <c r="F13" i="33"/>
  <c r="F12" i="33"/>
  <c r="F11" i="33"/>
  <c r="F10" i="33"/>
  <c r="F9" i="33"/>
  <c r="F8" i="33"/>
  <c r="F7" i="33"/>
  <c r="F6" i="33"/>
  <c r="F5" i="33"/>
  <c r="F56" i="33" l="1"/>
  <c r="F57" i="33" s="1"/>
  <c r="F43" i="33"/>
  <c r="F44" i="33" s="1"/>
  <c r="F36" i="33"/>
  <c r="F148" i="33"/>
  <c r="F149" i="33" s="1"/>
  <c r="E87" i="32" s="1"/>
  <c r="F45" i="34"/>
  <c r="F46" i="34" s="1"/>
  <c r="F111" i="33"/>
  <c r="F112" i="33" s="1"/>
  <c r="F93" i="33"/>
  <c r="F94" i="33" s="1"/>
  <c r="F17" i="34"/>
  <c r="F18" i="34" s="1"/>
  <c r="F19" i="34" s="1"/>
  <c r="F33" i="34"/>
  <c r="F34" i="34" s="1"/>
  <c r="F37" i="33" l="1"/>
  <c r="F58" i="33" s="1"/>
  <c r="F35" i="34"/>
  <c r="E88" i="30" s="1"/>
  <c r="F47" i="34"/>
  <c r="E88" i="32" s="1"/>
  <c r="E88" i="22"/>
  <c r="E88" i="27"/>
  <c r="F113" i="33"/>
  <c r="E87" i="30" s="1"/>
  <c r="E25" i="26"/>
  <c r="I25" i="26"/>
  <c r="E42" i="26"/>
  <c r="E31" i="26"/>
  <c r="E10" i="26"/>
  <c r="E47" i="26"/>
  <c r="E36" i="26"/>
  <c r="C98" i="32"/>
  <c r="C73" i="32"/>
  <c r="C72" i="32"/>
  <c r="C71" i="32"/>
  <c r="C70" i="32"/>
  <c r="C69" i="32"/>
  <c r="C68" i="32"/>
  <c r="C62" i="32"/>
  <c r="C60" i="32"/>
  <c r="C61" i="32" s="1"/>
  <c r="E50" i="32"/>
  <c r="E49" i="32"/>
  <c r="E48" i="32"/>
  <c r="E47" i="32"/>
  <c r="E45" i="32"/>
  <c r="C37" i="32"/>
  <c r="C39" i="32" s="1"/>
  <c r="C28" i="32"/>
  <c r="D14" i="32"/>
  <c r="D15" i="32" s="1"/>
  <c r="C98" i="30"/>
  <c r="C73" i="30"/>
  <c r="C72" i="30"/>
  <c r="C71" i="30"/>
  <c r="C70" i="30"/>
  <c r="C69" i="30"/>
  <c r="C68" i="30"/>
  <c r="C62" i="30"/>
  <c r="C61" i="30"/>
  <c r="C60" i="30"/>
  <c r="E50" i="30"/>
  <c r="E49" i="30"/>
  <c r="E48" i="30"/>
  <c r="E47" i="30"/>
  <c r="E45" i="30"/>
  <c r="C39" i="30"/>
  <c r="C37" i="30"/>
  <c r="C28" i="30"/>
  <c r="D14" i="30"/>
  <c r="D15" i="30" s="1"/>
  <c r="E15" i="30" s="1"/>
  <c r="E87" i="27" l="1"/>
  <c r="E87" i="22"/>
  <c r="E46" i="30"/>
  <c r="C74" i="30"/>
  <c r="C75" i="30" s="1"/>
  <c r="D75" i="30" s="1"/>
  <c r="C74" i="32"/>
  <c r="C75" i="32" s="1"/>
  <c r="C63" i="30"/>
  <c r="C63" i="32"/>
  <c r="C65" i="30"/>
  <c r="E46" i="32"/>
  <c r="K25" i="26"/>
  <c r="E51" i="32"/>
  <c r="D76" i="32" s="1"/>
  <c r="E51" i="30"/>
  <c r="D76" i="30" s="1"/>
  <c r="D21" i="32"/>
  <c r="D107" i="32" s="1"/>
  <c r="E15" i="32"/>
  <c r="C65" i="32"/>
  <c r="D71" i="30"/>
  <c r="D60" i="30"/>
  <c r="D63" i="30"/>
  <c r="D73" i="30"/>
  <c r="D26" i="30"/>
  <c r="D61" i="30"/>
  <c r="D70" i="30"/>
  <c r="D64" i="30"/>
  <c r="D69" i="30"/>
  <c r="D27" i="30"/>
  <c r="D62" i="30"/>
  <c r="D72" i="30"/>
  <c r="D68" i="30"/>
  <c r="D21" i="30"/>
  <c r="D107" i="30" s="1"/>
  <c r="C56" i="30" l="1"/>
  <c r="D74" i="30"/>
  <c r="C56" i="32"/>
  <c r="D28" i="30"/>
  <c r="C54" i="30" s="1"/>
  <c r="D75" i="32"/>
  <c r="D71" i="32"/>
  <c r="D62" i="32"/>
  <c r="D60" i="32"/>
  <c r="D72" i="32"/>
  <c r="D70" i="32"/>
  <c r="D64" i="32"/>
  <c r="D63" i="32"/>
  <c r="D27" i="32"/>
  <c r="D68" i="32"/>
  <c r="D61" i="32"/>
  <c r="D73" i="32"/>
  <c r="D69" i="32"/>
  <c r="D26" i="32"/>
  <c r="D65" i="30"/>
  <c r="E28" i="30" l="1"/>
  <c r="D36" i="30" s="1"/>
  <c r="D28" i="32"/>
  <c r="C54" i="32" s="1"/>
  <c r="E28" i="32"/>
  <c r="D65" i="32"/>
  <c r="D74" i="32"/>
  <c r="D109" i="30"/>
  <c r="D77" i="30"/>
  <c r="D37" i="30"/>
  <c r="D34" i="30"/>
  <c r="D31" i="30"/>
  <c r="D32" i="30" l="1"/>
  <c r="D38" i="30"/>
  <c r="D33" i="30"/>
  <c r="D35" i="30"/>
  <c r="D109" i="32"/>
  <c r="D77" i="32"/>
  <c r="D38" i="32"/>
  <c r="D31" i="32"/>
  <c r="D32" i="32"/>
  <c r="D36" i="32"/>
  <c r="D35" i="32"/>
  <c r="D34" i="32"/>
  <c r="D33" i="32"/>
  <c r="D37" i="32"/>
  <c r="D39" i="30" l="1"/>
  <c r="C55" i="30" s="1"/>
  <c r="C57" i="30" s="1"/>
  <c r="D108" i="30" s="1"/>
  <c r="D39" i="32"/>
  <c r="C55" i="32" s="1"/>
  <c r="C57" i="32" s="1"/>
  <c r="D108" i="32" s="1"/>
  <c r="E15" i="26" l="1"/>
  <c r="E20" i="26"/>
  <c r="C98" i="27"/>
  <c r="C73" i="27"/>
  <c r="C72" i="27"/>
  <c r="C71" i="27"/>
  <c r="C70" i="27"/>
  <c r="C69" i="27"/>
  <c r="C68" i="27"/>
  <c r="C74" i="27" s="1"/>
  <c r="C62" i="27"/>
  <c r="C60" i="27"/>
  <c r="C61" i="27"/>
  <c r="E50" i="27"/>
  <c r="E49" i="27"/>
  <c r="E48" i="27"/>
  <c r="E47" i="27"/>
  <c r="E45" i="27"/>
  <c r="C37" i="27"/>
  <c r="C39" i="27" s="1"/>
  <c r="C63" i="27" s="1"/>
  <c r="C65" i="27" s="1"/>
  <c r="C28" i="27"/>
  <c r="D14" i="27"/>
  <c r="D15" i="27" s="1"/>
  <c r="E15" i="27" s="1"/>
  <c r="H24" i="24"/>
  <c r="J23" i="24"/>
  <c r="J22" i="24"/>
  <c r="J24" i="24" s="1"/>
  <c r="J26" i="24" s="1"/>
  <c r="J21" i="24"/>
  <c r="J20" i="24"/>
  <c r="H11" i="24"/>
  <c r="D78" i="22" s="1"/>
  <c r="J10" i="24"/>
  <c r="J9" i="24"/>
  <c r="J8" i="24"/>
  <c r="J7" i="24"/>
  <c r="C98" i="22"/>
  <c r="C73" i="22"/>
  <c r="C72" i="22"/>
  <c r="C71" i="22"/>
  <c r="C70" i="22"/>
  <c r="C69" i="22"/>
  <c r="C68" i="22"/>
  <c r="C74" i="22" s="1"/>
  <c r="C75" i="22" s="1"/>
  <c r="C62" i="22"/>
  <c r="C60" i="22"/>
  <c r="E49" i="22"/>
  <c r="E45" i="22"/>
  <c r="C37" i="22"/>
  <c r="C39" i="22"/>
  <c r="C63" i="22" s="1"/>
  <c r="D14" i="22"/>
  <c r="E46" i="22" s="1"/>
  <c r="C61" i="22"/>
  <c r="E50" i="22"/>
  <c r="E48" i="22"/>
  <c r="E47" i="22"/>
  <c r="C28" i="22"/>
  <c r="E15" i="22"/>
  <c r="D61" i="22" s="1"/>
  <c r="J11" i="24" l="1"/>
  <c r="J13" i="24" s="1"/>
  <c r="E46" i="27"/>
  <c r="E51" i="27"/>
  <c r="D76" i="27" s="1"/>
  <c r="D21" i="22"/>
  <c r="D107" i="22" s="1"/>
  <c r="C65" i="22"/>
  <c r="E86" i="32"/>
  <c r="E86" i="30"/>
  <c r="E86" i="22"/>
  <c r="C75" i="27"/>
  <c r="D26" i="22"/>
  <c r="D69" i="22"/>
  <c r="D73" i="22"/>
  <c r="D71" i="22"/>
  <c r="D72" i="22"/>
  <c r="E51" i="22"/>
  <c r="D76" i="22" s="1"/>
  <c r="D68" i="22"/>
  <c r="D62" i="22"/>
  <c r="D70" i="22"/>
  <c r="D63" i="22"/>
  <c r="D64" i="22"/>
  <c r="D60" i="22"/>
  <c r="D27" i="22"/>
  <c r="D75" i="22"/>
  <c r="D78" i="32"/>
  <c r="D79" i="32" s="1"/>
  <c r="D78" i="30"/>
  <c r="D79" i="30" s="1"/>
  <c r="D78" i="27"/>
  <c r="D26" i="27"/>
  <c r="D63" i="27"/>
  <c r="D70" i="27"/>
  <c r="D60" i="27"/>
  <c r="D75" i="27"/>
  <c r="D68" i="27"/>
  <c r="D72" i="27"/>
  <c r="D73" i="27"/>
  <c r="D69" i="27"/>
  <c r="D27" i="27"/>
  <c r="D64" i="27"/>
  <c r="D71" i="27"/>
  <c r="D61" i="27"/>
  <c r="D62" i="27"/>
  <c r="D21" i="27"/>
  <c r="D107" i="27" s="1"/>
  <c r="C56" i="27" l="1"/>
  <c r="D28" i="27"/>
  <c r="C56" i="22"/>
  <c r="D74" i="22"/>
  <c r="D110" i="30"/>
  <c r="C79" i="30"/>
  <c r="E82" i="30"/>
  <c r="E83" i="30" s="1"/>
  <c r="D65" i="22"/>
  <c r="D28" i="22"/>
  <c r="E82" i="32"/>
  <c r="E83" i="32" s="1"/>
  <c r="D110" i="32"/>
  <c r="C79" i="32"/>
  <c r="D74" i="27"/>
  <c r="D65" i="27"/>
  <c r="E89" i="32"/>
  <c r="D111" i="32" s="1"/>
  <c r="D112" i="32" s="1"/>
  <c r="D92" i="32" s="1"/>
  <c r="E89" i="30"/>
  <c r="D111" i="30" s="1"/>
  <c r="D112" i="30" l="1"/>
  <c r="D92" i="30" s="1"/>
  <c r="E92" i="30" s="1"/>
  <c r="D93" i="30" s="1"/>
  <c r="E93" i="30" s="1"/>
  <c r="D96" i="30" s="1"/>
  <c r="C54" i="27"/>
  <c r="E28" i="27"/>
  <c r="D77" i="22"/>
  <c r="D79" i="22" s="1"/>
  <c r="D109" i="22"/>
  <c r="C54" i="22"/>
  <c r="E28" i="22"/>
  <c r="D109" i="27"/>
  <c r="D77" i="27"/>
  <c r="D79" i="27" s="1"/>
  <c r="E92" i="32"/>
  <c r="D93" i="32" s="1"/>
  <c r="E89" i="22"/>
  <c r="D111" i="22" s="1"/>
  <c r="E89" i="27"/>
  <c r="D111" i="27" s="1"/>
  <c r="D36" i="27" l="1"/>
  <c r="D32" i="27"/>
  <c r="D38" i="27"/>
  <c r="D34" i="27"/>
  <c r="D31" i="27"/>
  <c r="D33" i="27"/>
  <c r="D35" i="27"/>
  <c r="D37" i="27"/>
  <c r="D35" i="22"/>
  <c r="D37" i="22"/>
  <c r="D34" i="22"/>
  <c r="D38" i="22"/>
  <c r="D33" i="22"/>
  <c r="D31" i="22"/>
  <c r="D32" i="22"/>
  <c r="D36" i="22"/>
  <c r="D110" i="22"/>
  <c r="E82" i="22"/>
  <c r="E83" i="22" s="1"/>
  <c r="C79" i="22"/>
  <c r="C79" i="27"/>
  <c r="D110" i="27"/>
  <c r="E82" i="27"/>
  <c r="E83" i="27" s="1"/>
  <c r="E93" i="32"/>
  <c r="E96" i="32" s="1"/>
  <c r="C103" i="30"/>
  <c r="E99" i="30"/>
  <c r="E100" i="30"/>
  <c r="E98" i="30"/>
  <c r="E96" i="30"/>
  <c r="D39" i="27" l="1"/>
  <c r="C55" i="27" s="1"/>
  <c r="C57" i="27" s="1"/>
  <c r="D108" i="27" s="1"/>
  <c r="D112" i="27" s="1"/>
  <c r="D92" i="27" s="1"/>
  <c r="E92" i="27" s="1"/>
  <c r="D39" i="22"/>
  <c r="C55" i="22" s="1"/>
  <c r="C57" i="22" s="1"/>
  <c r="D108" i="22" s="1"/>
  <c r="D112" i="22" s="1"/>
  <c r="D92" i="22" s="1"/>
  <c r="E92" i="22" s="1"/>
  <c r="D96" i="32"/>
  <c r="E98" i="32" s="1"/>
  <c r="E103" i="30"/>
  <c r="E104" i="30" s="1"/>
  <c r="D113" i="30" s="1"/>
  <c r="D114" i="30" s="1"/>
  <c r="D93" i="27" l="1"/>
  <c r="E93" i="27" s="1"/>
  <c r="D96" i="27" s="1"/>
  <c r="D93" i="22"/>
  <c r="E93" i="22" s="1"/>
  <c r="D96" i="22" s="1"/>
  <c r="E100" i="32"/>
  <c r="C103" i="32"/>
  <c r="E99" i="32"/>
  <c r="G36" i="26"/>
  <c r="J37" i="26" s="1"/>
  <c r="E60" i="26"/>
  <c r="G31" i="26"/>
  <c r="J32" i="26" s="1"/>
  <c r="E96" i="22" l="1"/>
  <c r="E96" i="27"/>
  <c r="E100" i="27"/>
  <c r="C103" i="27"/>
  <c r="E98" i="27"/>
  <c r="E99" i="27"/>
  <c r="E100" i="22"/>
  <c r="E99" i="22"/>
  <c r="C103" i="22"/>
  <c r="E98" i="22"/>
  <c r="E103" i="32"/>
  <c r="E104" i="32" s="1"/>
  <c r="D113" i="32" s="1"/>
  <c r="D114" i="32" s="1"/>
  <c r="G47" i="26" s="1"/>
  <c r="J48" i="26" s="1"/>
  <c r="G42" i="26"/>
  <c r="J43" i="26" s="1"/>
  <c r="F60" i="26"/>
  <c r="F61" i="26" s="1"/>
  <c r="E103" i="22" l="1"/>
  <c r="E104" i="22" s="1"/>
  <c r="D113" i="22" s="1"/>
  <c r="D114" i="22" s="1"/>
  <c r="L25" i="26" s="1"/>
  <c r="O25" i="26" s="1"/>
  <c r="D56" i="26" s="1"/>
  <c r="F56" i="26" s="1"/>
  <c r="E103" i="27"/>
  <c r="E104" i="27" s="1"/>
  <c r="D113" i="27" s="1"/>
  <c r="D114" i="27" s="1"/>
  <c r="G15" i="26" s="1"/>
  <c r="J15" i="26" s="1"/>
  <c r="J16" i="26" s="1"/>
  <c r="D55" i="26" s="1"/>
  <c r="F55" i="26" s="1"/>
  <c r="G10" i="26"/>
  <c r="J10" i="26" s="1"/>
  <c r="J11" i="26" s="1"/>
  <c r="D54" i="26" s="1"/>
  <c r="F54" i="26" s="1"/>
  <c r="E64" i="26"/>
  <c r="F64" i="26" s="1"/>
  <c r="F65" i="26" s="1"/>
  <c r="G20" i="26" l="1"/>
  <c r="J20" i="26" s="1"/>
  <c r="J21" i="26" s="1"/>
  <c r="F57" i="26"/>
  <c r="F66" i="26" s="1"/>
  <c r="F68" i="26" s="1"/>
</calcChain>
</file>

<file path=xl/sharedStrings.xml><?xml version="1.0" encoding="utf-8"?>
<sst xmlns="http://schemas.openxmlformats.org/spreadsheetml/2006/main" count="840" uniqueCount="232">
  <si>
    <t>Valor da Proposta com base salário Normativo :</t>
  </si>
  <si>
    <t xml:space="preserve">Remuneração: </t>
  </si>
  <si>
    <t xml:space="preserve">(Estes valores serão distribuídos de acordo com o número de vigilantes por posto, conforme a escala de trabalho adotada). </t>
  </si>
  <si>
    <t>Equipamentos</t>
  </si>
  <si>
    <t>Quantidade</t>
  </si>
  <si>
    <t>Valor Unitário</t>
  </si>
  <si>
    <t>Total</t>
  </si>
  <si>
    <t>01 - Uniforme</t>
  </si>
  <si>
    <t xml:space="preserve">02 - Vale Alimentação </t>
  </si>
  <si>
    <t>03 - Vale Transporte</t>
  </si>
  <si>
    <r>
      <t xml:space="preserve">VI. Tributos: </t>
    </r>
    <r>
      <rPr>
        <sz val="9"/>
        <rFont val="Times New Roman"/>
        <family val="1"/>
      </rPr>
      <t xml:space="preserve">(ISQN + COFINS + PIS + OUTROS) </t>
    </r>
  </si>
  <si>
    <t xml:space="preserve">Valor dos Tributos( P1 - Po) </t>
  </si>
  <si>
    <t>05 – Adicional Vigilante Brigadista(10%)</t>
  </si>
  <si>
    <t>06 - Dia do Vigilante</t>
  </si>
  <si>
    <t>Valor da Remuneração:</t>
  </si>
  <si>
    <t>13º Salário e Adicional de Férias</t>
  </si>
  <si>
    <t>01 – 13º SALÁRIO</t>
  </si>
  <si>
    <t>02 - Adicional de Férias</t>
  </si>
  <si>
    <t>TOTAL</t>
  </si>
  <si>
    <t>Encargos Previdenciários e FGTS</t>
  </si>
  <si>
    <t>01 - INSS</t>
  </si>
  <si>
    <t>02 - SESI ou SESC</t>
  </si>
  <si>
    <t>03 - SENAI ou SENAC</t>
  </si>
  <si>
    <t>04 - INCRA</t>
  </si>
  <si>
    <t>05 - Salário Educação</t>
  </si>
  <si>
    <t>06 - FGTS</t>
  </si>
  <si>
    <t>07 - Seguro Acidente de Trabalho/SAT/INSS</t>
  </si>
  <si>
    <t>08 - SEBRAE</t>
  </si>
  <si>
    <t>05- Seguro de Vida</t>
  </si>
  <si>
    <t>08- Exame Médico</t>
  </si>
  <si>
    <t>Quadro resumo Encargos e Benefícios Anuais, Mensais e Diários</t>
  </si>
  <si>
    <t>13° SALÁRIO, FÉRIAS E ADICIONAL DE FÉRIAS</t>
  </si>
  <si>
    <t>GPS, FGTS E OUTRAS CONTRIBUIÇÕES</t>
  </si>
  <si>
    <t>BENEFÍCIOS MENSAIS E DIÁRIOS</t>
  </si>
  <si>
    <t>Provisão para Recisão</t>
  </si>
  <si>
    <t>A – AVISO PRÉVIO INDENIZADO</t>
  </si>
  <si>
    <t>B- INCIDENCIA DO FGTS SOBRE O AVISO PRÉVIO INDENIZADO</t>
  </si>
  <si>
    <t>E- MULTA DO FGTS E CS DO AVISO PRÉVIO TRABALHADO</t>
  </si>
  <si>
    <t>Compisição do Custo de Reposição do profissional Ausente</t>
  </si>
  <si>
    <t>A – FÉRIAS</t>
  </si>
  <si>
    <t>C- LICENÇA PATERNIDADE</t>
  </si>
  <si>
    <t>F- AFASTAMENTO MATERNIDADE</t>
  </si>
  <si>
    <t>DESPESAS ADMINISTRATIVAS/ OPERACIONAIS</t>
  </si>
  <si>
    <t>LUCRO</t>
  </si>
  <si>
    <t>Valor Salário Servente, Referente a Convenção Coletiva  de 2022.</t>
  </si>
  <si>
    <t>06- Assistência Médica</t>
  </si>
  <si>
    <t>07- Assistência Odontológica</t>
  </si>
  <si>
    <t>C- AVISO PRÉVIO TRABALHADO</t>
  </si>
  <si>
    <t xml:space="preserve">Discriminação dos Postos </t>
  </si>
  <si>
    <t>MODULO 1: COMPOSIÇÃO DA REMUNERAÇÃO</t>
  </si>
  <si>
    <t>MODULO 2: ENCARGOS E BENEFÍCIOS ANUAIAS, MENSAIS E DIÁRIOS</t>
  </si>
  <si>
    <t>Submodulo 2.1 - 13º(Décimo Terceiro) Salário, Férias e Adicional</t>
  </si>
  <si>
    <t>Submodulo 2.2 - Encargos Previdenciários(GPS), FGTS e Outras Contribuições</t>
  </si>
  <si>
    <t>Submodulo 2.3 - Benefícios Mensais e DiáriosBenefícios Mensais e Diários</t>
  </si>
  <si>
    <t>MODULO 3: PROVISÃO PARA RESCISÃO</t>
  </si>
  <si>
    <t>D- INCIDEN. DO SUB MODULO 2.2 S/AVISO PREVIO TRAB</t>
  </si>
  <si>
    <t>MODULO 4: CUSTO DE REPOSIÇÃO DO PROFISSIONAL AUSENTE</t>
  </si>
  <si>
    <t>B- AUSÊNCIA LEGAL</t>
  </si>
  <si>
    <t>D- AUSENCIA POR ACIDENTE DE TRABALHO</t>
  </si>
  <si>
    <t>E- AUSENCIA POR DOENÇA</t>
  </si>
  <si>
    <t>SUBTOTAL</t>
  </si>
  <si>
    <t>G - INCIDENCIA DO SUBMODULO 2.2 SOBRE O CUSTO DE REPOSIÇÃO DO PROFISSIONAL AUSENTE</t>
  </si>
  <si>
    <t>G - INCLUSÃO BENEFÍCIOS MENSAIS E DIÁRIOS(MENOS VT + VA)</t>
  </si>
  <si>
    <t>H - INCLUSÃO CUSTO M3(PROVISÃO PARA RESCISÃO) PARA SUBSTITUTOS</t>
  </si>
  <si>
    <t>I INCLUSÃO CUSTO UNIFORME PARA SUBSTITUTO</t>
  </si>
  <si>
    <t>01 – Ausências legais</t>
  </si>
  <si>
    <t>02- Materiais</t>
  </si>
  <si>
    <t>03 - Equipamentos</t>
  </si>
  <si>
    <t>TOTAL DE INSUMOS</t>
  </si>
  <si>
    <t>MODULO 6 -CUSTOS INDIRETOS, TRIBUTOS E LUCRO</t>
  </si>
  <si>
    <t>MÓDULO 5: INSUMOS DIVERSOS</t>
  </si>
  <si>
    <t>QUADRO-RESUMO CUSTO POR EMPREGADO</t>
  </si>
  <si>
    <t>QUADRO RESUMO MODULO 4</t>
  </si>
  <si>
    <t>TRIBUTOS FEDERAIS - PIS</t>
  </si>
  <si>
    <t>COFINS</t>
  </si>
  <si>
    <t>TRIBUTOS ESTADUAIS ISS</t>
  </si>
  <si>
    <t>Valor Total</t>
  </si>
  <si>
    <t>unid</t>
  </si>
  <si>
    <t>Pano de chão</t>
  </si>
  <si>
    <t>PLANILHA PARA CÁLCULO DOS VALORES DE UNIFORMES</t>
  </si>
  <si>
    <t>UNIFORMES –  AUX. LIMPEZA</t>
  </si>
  <si>
    <t>PEÇA</t>
  </si>
  <si>
    <t>Quantidade para 12 meses</t>
  </si>
  <si>
    <t xml:space="preserve">Calça em Brim </t>
  </si>
  <si>
    <t>Camisa em Brim</t>
  </si>
  <si>
    <t>Par de Botas de Segurança</t>
  </si>
  <si>
    <t>Nº de meses do contrato</t>
  </si>
  <si>
    <t>Total transportado para a planilha</t>
  </si>
  <si>
    <t>(para cada profissional)</t>
  </si>
  <si>
    <t>* Uniformes devem ser entregues, com a exceção do crachá, metade no início da execução e metade a cada 06 (seis) meses de contrato.</t>
  </si>
  <si>
    <t>UNIFORMES –  ENCARREGADO</t>
  </si>
  <si>
    <t>Litro</t>
  </si>
  <si>
    <t>Dispenser saboneteira c/ refil</t>
  </si>
  <si>
    <t>Pá de lixo</t>
  </si>
  <si>
    <t>Vasculhador de teto</t>
  </si>
  <si>
    <t>Vassoura piaçava</t>
  </si>
  <si>
    <t>I – PREÇO POR M²</t>
  </si>
  <si>
    <t>ÁREA INTERNA</t>
  </si>
  <si>
    <t>MÃO DE OBRA/ TIPO DE ÁREA</t>
  </si>
  <si>
    <t>PRODUTIVIDADE (1/M²)</t>
  </si>
  <si>
    <t>PREÇO HOMEM-MÊS(R$)</t>
  </si>
  <si>
    <t>SERVENTE</t>
  </si>
  <si>
    <t>TOTAL SEM INSALUBRIDADE</t>
  </si>
  <si>
    <t>TOTAL INSALUBRIDADE</t>
  </si>
  <si>
    <t>ÁREA EXTERNA</t>
  </si>
  <si>
    <t>ESQUADRIA EXTERNA</t>
  </si>
  <si>
    <t>FREQUÊNCIA NO MÊS</t>
  </si>
  <si>
    <t>JORNADA DE TRABALHO NO MÊS</t>
  </si>
  <si>
    <t>1X2X3</t>
  </si>
  <si>
    <t>SERVENTE/ FACE EXTERNA SEM EXPOSIÇÃO A SITUAÇÃO DE RISCO</t>
  </si>
  <si>
    <t>II – VALOR MENSAL DOS SERVIÇOS</t>
  </si>
  <si>
    <t>TIPO DE ÁREA</t>
  </si>
  <si>
    <t>PREÇO MENSAL UNITÁRIO</t>
  </si>
  <si>
    <t>ÁREA(M²)</t>
  </si>
  <si>
    <t>ÁREAS INTERNAS</t>
  </si>
  <si>
    <t>WC COM INSALUBRIDADE</t>
  </si>
  <si>
    <t>TOTAL MENSAL</t>
  </si>
  <si>
    <t>NUMERO DE MESES DE CONTRATO</t>
  </si>
  <si>
    <t>VALOR GLOBAL DA PROPOSTA</t>
  </si>
  <si>
    <t>02- Adicional Insalubridade</t>
  </si>
  <si>
    <t>AREA INTERNA COM INSALUBRIDADE(WC)</t>
  </si>
  <si>
    <t>TOTAL EXTERNA</t>
  </si>
  <si>
    <t>Quantidade de Serventes :</t>
  </si>
  <si>
    <t>Unidade</t>
  </si>
  <si>
    <t>PFN-BA</t>
  </si>
  <si>
    <t>PSFN-BA ILHEUS</t>
  </si>
  <si>
    <t>PSFN-BA V. CONQUISTA</t>
  </si>
  <si>
    <t>PFN-BA SALVADOR</t>
  </si>
  <si>
    <t>01 - Salário do Servente</t>
  </si>
  <si>
    <t>01 - Salário do servente</t>
  </si>
  <si>
    <t>SERVENTE COM INSALUBRIDADE</t>
  </si>
  <si>
    <t>QUANTIDADE</t>
  </si>
  <si>
    <t>VALOR DO POSTO</t>
  </si>
  <si>
    <t>Material de Periodicidade Mensal</t>
  </si>
  <si>
    <t>Descrição do Material</t>
  </si>
  <si>
    <t>Unidade de Medida</t>
  </si>
  <si>
    <t>Valor Unitario</t>
  </si>
  <si>
    <t>Água Sanitária</t>
  </si>
  <si>
    <t>Álcool em gel antisséptico 70%</t>
  </si>
  <si>
    <t>Álcool Líquido 70%</t>
  </si>
  <si>
    <t>Purificados de ar - Bom ar - embalagem spray</t>
  </si>
  <si>
    <t>Bucha Dupla Face</t>
  </si>
  <si>
    <t>Desinfetante de Aroma Floral</t>
  </si>
  <si>
    <t>Detergente Neutro - Embalagem de 500 ML</t>
  </si>
  <si>
    <t>Desengordurante para vaso sanitário</t>
  </si>
  <si>
    <t>Flanela</t>
  </si>
  <si>
    <t>Inseticida Aerosol</t>
  </si>
  <si>
    <t>Lã de aço</t>
  </si>
  <si>
    <t>Limpador Multiuso - embalagem de 500 ml</t>
  </si>
  <si>
    <t>Lustra móveis</t>
  </si>
  <si>
    <t>Luvas látex para limpeza de banheiro</t>
  </si>
  <si>
    <t>Máscara descartavel - caixa com 50 unidades</t>
  </si>
  <si>
    <t xml:space="preserve">Caixa </t>
  </si>
  <si>
    <t>Papel Higienico folha dupla o bobina 8x300 m</t>
  </si>
  <si>
    <t>Bobina</t>
  </si>
  <si>
    <t>Papel toalha entrefolha branco de 1ª qualidade, 100 % celulose, 23x23, 02 dobras</t>
  </si>
  <si>
    <t>Pacote 1000 Folhas</t>
  </si>
  <si>
    <t>Pasta cristal</t>
  </si>
  <si>
    <t>Pedra sanitária com redinha</t>
  </si>
  <si>
    <t>Removedor desincrustante ácido</t>
  </si>
  <si>
    <t>Sabão em barra</t>
  </si>
  <si>
    <t>Sabão em pó  - Embalagem de 500g</t>
  </si>
  <si>
    <t>Sabão geleia concentrado</t>
  </si>
  <si>
    <t>Pasta de limpeza, hidratação e proteção de cadeiras de couro (sugestão rodabrill)</t>
  </si>
  <si>
    <t xml:space="preserve">Sabonete líquido concentrado </t>
  </si>
  <si>
    <t>Saco plástico para  lixo- Capacidade 200  litros– Embalagem com 100 un.</t>
  </si>
  <si>
    <t>Fardo</t>
  </si>
  <si>
    <t>Saco plástico para  lixo – capacidade  100 litros  – Embalagem com 100 un.</t>
  </si>
  <si>
    <t>Saco plástico para  lixo – Capacidade para 60 litros – Embalagem c/100 um</t>
  </si>
  <si>
    <t>Vaselina líquida</t>
  </si>
  <si>
    <t>Escovão de madeira</t>
  </si>
  <si>
    <t>Material de Periodicidade Quadrimestral</t>
  </si>
  <si>
    <t>Rodo de borracha dupla de 60 cm</t>
  </si>
  <si>
    <t>Material de Periodicidade Semestral</t>
  </si>
  <si>
    <t>Balde plástico 10 Litros</t>
  </si>
  <si>
    <t>Balde plástico 05 Litros</t>
  </si>
  <si>
    <t>Vassoura de nylon</t>
  </si>
  <si>
    <t>Vassoura para vaso sanitário</t>
  </si>
  <si>
    <t xml:space="preserve">Pulverizador plástico </t>
  </si>
  <si>
    <t>Disco de lavar preto</t>
  </si>
  <si>
    <t>Material de Periodicidade Mensal - PFN/Salvador</t>
  </si>
  <si>
    <t>TOTAL MENSAL POR POSTO</t>
  </si>
  <si>
    <t>TOTAL QUADRIMESTRAL</t>
  </si>
  <si>
    <t>TOTAL GERAL MENSAL POR POSTO - PFN/Salvador</t>
  </si>
  <si>
    <t>Galão 5 Litros</t>
  </si>
  <si>
    <t>Pacote 4 Unidades</t>
  </si>
  <si>
    <t>Naftalina(50 Gramas)</t>
  </si>
  <si>
    <t>Óleo de Peroba</t>
  </si>
  <si>
    <t>Papel Higienico folha dupla 64x30</t>
  </si>
  <si>
    <t>Fardo 64 Rolos</t>
  </si>
  <si>
    <t>Embalagem 5 Unidades</t>
  </si>
  <si>
    <t>Saco plástico para  lixo- Capacidade 200  litros– Embalagem com 100 um Preto.</t>
  </si>
  <si>
    <t>Saco plástico para  lixo – capacidade  100 litros  – Embalagem com 100 um Preto.</t>
  </si>
  <si>
    <t>Saco plástico para  lixo – Capacidade para 60 litros – Embalagem c/100 un Preto</t>
  </si>
  <si>
    <t>Balde plástico 20 Litros</t>
  </si>
  <si>
    <t>Vassoura de nylon v9</t>
  </si>
  <si>
    <t>Vassoura de nylon v16</t>
  </si>
  <si>
    <t>Material de Periodicidade Mensal - PSFN/Ilhéus</t>
  </si>
  <si>
    <t>Material  - PFN/Salvador</t>
  </si>
  <si>
    <t>Material  - PSFN/Ilhéus</t>
  </si>
  <si>
    <t>Máscara descartavel - caixa com 20 unidades</t>
  </si>
  <si>
    <t>Esponja de Aço</t>
  </si>
  <si>
    <t>Escova de Madeira</t>
  </si>
  <si>
    <t>Saco plástico para  lixo- Capacidade 20  litros– Embalagem com 100 un.</t>
  </si>
  <si>
    <t>Vassoura Nylon</t>
  </si>
  <si>
    <t>Escova Plástica para sanitário</t>
  </si>
  <si>
    <t>Material  - PSFN/Vitória da Conquista</t>
  </si>
  <si>
    <t>TOTAL GERAL MENSAL POR POSTO - PSFN/Ilhéus</t>
  </si>
  <si>
    <t>TOTAL GERAL MENSAL POR POSTO - PSFN/Vitória da Conquista</t>
  </si>
  <si>
    <t xml:space="preserve">TOTAL MENSAL </t>
  </si>
  <si>
    <t>Descrição do Equipamento</t>
  </si>
  <si>
    <t>Aspirador de pó semi industrial</t>
  </si>
  <si>
    <t>Extensão elétrica cabo pp 200m</t>
  </si>
  <si>
    <t>Enceradeira industrial 350 mm</t>
  </si>
  <si>
    <t>Escada de alumínio tipo cavalete c/ 7 degraus</t>
  </si>
  <si>
    <t>Espátula (raspador pesado c/lâminas)</t>
  </si>
  <si>
    <t>Mangueira (100m de comprimento) 3/4</t>
  </si>
  <si>
    <t>Placas sinalizadoras dobráveis e compactas (sendo 3 c/alerta p/ piso molhado escrito c/idiomas  português e inglês e 2 c/alerta banheiro fora de uso escrito c/idiomas português e inglês)</t>
  </si>
  <si>
    <t xml:space="preserve">Dispenser papel higiênico </t>
  </si>
  <si>
    <t xml:space="preserve">Dispenser papel toalha </t>
  </si>
  <si>
    <t>Cesto para lixo capacidade 20 l c/tampa</t>
  </si>
  <si>
    <t>Cesto para lixo capacidade 50 l c/tampa</t>
  </si>
  <si>
    <t>Equipamentos de Periodicidade Mensal(Condição: Novo) - PFN/Salvador</t>
  </si>
  <si>
    <t>Equipamentos de Periodicidade(Condição: Novo) - PSFN/Ilhéus</t>
  </si>
  <si>
    <t>Equipamentos de Periodicidade(Condição: Novo) - PSFN/Vitória da Conquista</t>
  </si>
  <si>
    <t>TOTAL ANUAL</t>
  </si>
  <si>
    <t>Purificador de ar - Bom ar - embalagem spray</t>
  </si>
  <si>
    <t>Estopa</t>
  </si>
  <si>
    <t>Dispenser para álcool</t>
  </si>
  <si>
    <t>Cesto para lixo capacidade 100 l c/tampa</t>
  </si>
  <si>
    <t>Balde Mop giratória com cesto capac. Aprox. 12L + cabo esfregão ajustável até 1,30m aprox. + 3 refis para uso em limpeza de piso</t>
  </si>
  <si>
    <t>Saco plástico para  lixo – Capacidade para 60 litros – Embalagem c/100 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</si>
</sst>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R$&quot;* #,##0.00_-;\-&quot;R$&quot;* #,##0.00_-;_-&quot;R$&quot;* &quot;-&quot;??_-;_-@_-"/>
    <numFmt numFmtId="165" formatCode="[$R$-416]\ #,##0.00;[Red]\-[$R$-416]\ #,##0.00"/>
    <numFmt numFmtId="166" formatCode="&quot; R$&quot;#,##0.00\ ;&quot; R$(&quot;#,##0.00\);&quot; R$-&quot;#\ ;@\ "/>
    <numFmt numFmtId="167" formatCode="0.00000"/>
    <numFmt numFmtId="168" formatCode="0.0%"/>
    <numFmt numFmtId="169" formatCode="_-[$R$-416]\ * #,##0.00_-;\-[$R$-416]\ * #,##0.00_-;_-[$R$-416]\ * &quot;-&quot;??_-;_-@_-"/>
    <numFmt numFmtId="170" formatCode="* #,##0.00\ ;* \(#,##0.00\);* \-#\ ;@\ "/>
  </numFmts>
  <fonts count="26" x14ac:knownFonts="1">
    <font>
      <sz val="10"/>
      <name val="Arial"/>
      <family val="2"/>
    </font>
    <font>
      <sz val="10"/>
      <name val="Arial"/>
      <family val="2"/>
    </font>
    <font>
      <b/>
      <sz val="9"/>
      <name val="Times New Roman"/>
      <family val="1"/>
    </font>
    <font>
      <b/>
      <sz val="10"/>
      <color indexed="2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0"/>
      <color indexed="13"/>
      <name val="Times New Roman"/>
      <family val="1"/>
    </font>
    <font>
      <b/>
      <sz val="7.5"/>
      <name val="Times New Roman"/>
      <family val="1"/>
    </font>
    <font>
      <sz val="9"/>
      <name val="Times New Roman"/>
      <family val="1"/>
    </font>
    <font>
      <sz val="9"/>
      <color indexed="9"/>
      <name val="Times New Roman"/>
      <family val="1"/>
    </font>
    <font>
      <sz val="8"/>
      <name val="Times New Roman"/>
      <family val="1"/>
    </font>
    <font>
      <b/>
      <sz val="10"/>
      <name val="Arial"/>
      <family val="2"/>
    </font>
    <font>
      <sz val="8.5"/>
      <color indexed="8"/>
      <name val="Times New Roman"/>
      <family val="1"/>
    </font>
    <font>
      <sz val="8"/>
      <color indexed="8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b/>
      <sz val="8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mbria"/>
      <family val="1"/>
      <charset val="1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50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53"/>
        <bgColor indexed="10"/>
      </patternFill>
    </fill>
    <fill>
      <patternFill patternType="solid">
        <fgColor indexed="10"/>
        <bgColor indexed="5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0CECE"/>
      </patternFill>
    </fill>
    <fill>
      <patternFill patternType="solid">
        <fgColor theme="4" tint="0.59999389629810485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37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5" fillId="0" borderId="0" applyFill="0" applyBorder="0" applyAlignment="0" applyProtection="0"/>
    <xf numFmtId="9" fontId="1" fillId="0" borderId="0" applyFill="0" applyBorder="0" applyAlignment="0" applyProtection="0"/>
    <xf numFmtId="9" fontId="15" fillId="0" borderId="0" applyFill="0" applyBorder="0" applyAlignment="0" applyProtection="0"/>
  </cellStyleXfs>
  <cellXfs count="254">
    <xf numFmtId="0" fontId="0" fillId="0" borderId="0" xfId="0"/>
    <xf numFmtId="0" fontId="5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165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8" fillId="3" borderId="3" xfId="0" applyFont="1" applyFill="1" applyBorder="1"/>
    <xf numFmtId="0" fontId="8" fillId="3" borderId="4" xfId="0" applyFont="1" applyFill="1" applyBorder="1"/>
    <xf numFmtId="0" fontId="10" fillId="0" borderId="1" xfId="0" applyFont="1" applyBorder="1"/>
    <xf numFmtId="0" fontId="10" fillId="0" borderId="2" xfId="0" applyFont="1" applyBorder="1"/>
    <xf numFmtId="0" fontId="8" fillId="0" borderId="1" xfId="0" applyFont="1" applyBorder="1"/>
    <xf numFmtId="0" fontId="9" fillId="0" borderId="2" xfId="0" applyFont="1" applyBorder="1"/>
    <xf numFmtId="0" fontId="12" fillId="0" borderId="1" xfId="0" applyFont="1" applyBorder="1"/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166" fontId="8" fillId="0" borderId="0" xfId="1" applyFont="1" applyFill="1" applyBorder="1" applyAlignment="1" applyProtection="1"/>
    <xf numFmtId="166" fontId="8" fillId="0" borderId="2" xfId="1" applyFont="1" applyFill="1" applyBorder="1" applyAlignment="1" applyProtection="1"/>
    <xf numFmtId="0" fontId="10" fillId="0" borderId="0" xfId="0" applyFont="1"/>
    <xf numFmtId="0" fontId="2" fillId="4" borderId="1" xfId="0" applyFont="1" applyFill="1" applyBorder="1"/>
    <xf numFmtId="10" fontId="10" fillId="4" borderId="0" xfId="0" applyNumberFormat="1" applyFont="1" applyFill="1"/>
    <xf numFmtId="0" fontId="13" fillId="0" borderId="1" xfId="0" applyFont="1" applyBorder="1"/>
    <xf numFmtId="10" fontId="0" fillId="0" borderId="0" xfId="0" applyNumberFormat="1"/>
    <xf numFmtId="0" fontId="0" fillId="0" borderId="1" xfId="0" applyBorder="1"/>
    <xf numFmtId="165" fontId="0" fillId="0" borderId="0" xfId="0" applyNumberFormat="1"/>
    <xf numFmtId="0" fontId="8" fillId="0" borderId="5" xfId="0" applyFont="1" applyBorder="1"/>
    <xf numFmtId="0" fontId="2" fillId="3" borderId="6" xfId="0" applyFont="1" applyFill="1" applyBorder="1"/>
    <xf numFmtId="2" fontId="8" fillId="0" borderId="2" xfId="0" applyNumberFormat="1" applyFont="1" applyBorder="1"/>
    <xf numFmtId="10" fontId="8" fillId="3" borderId="4" xfId="0" applyNumberFormat="1" applyFont="1" applyFill="1" applyBorder="1"/>
    <xf numFmtId="49" fontId="8" fillId="0" borderId="1" xfId="0" applyNumberFormat="1" applyFont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6" fillId="2" borderId="0" xfId="0" applyFont="1" applyFill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/>
    <xf numFmtId="0" fontId="2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left" vertical="center"/>
    </xf>
    <xf numFmtId="0" fontId="9" fillId="0" borderId="0" xfId="0" applyFont="1"/>
    <xf numFmtId="9" fontId="8" fillId="0" borderId="0" xfId="0" applyNumberFormat="1" applyFont="1"/>
    <xf numFmtId="168" fontId="8" fillId="0" borderId="0" xfId="0" applyNumberFormat="1" applyFont="1"/>
    <xf numFmtId="169" fontId="11" fillId="0" borderId="0" xfId="1" applyNumberFormat="1" applyFont="1" applyBorder="1"/>
    <xf numFmtId="9" fontId="15" fillId="0" borderId="0" xfId="3" applyBorder="1"/>
    <xf numFmtId="10" fontId="9" fillId="0" borderId="0" xfId="0" applyNumberFormat="1" applyFont="1"/>
    <xf numFmtId="10" fontId="8" fillId="0" borderId="0" xfId="0" applyNumberFormat="1" applyFont="1" applyAlignment="1">
      <alignment horizontal="right"/>
    </xf>
    <xf numFmtId="9" fontId="15" fillId="0" borderId="0" xfId="3" applyBorder="1" applyAlignment="1">
      <alignment horizontal="right"/>
    </xf>
    <xf numFmtId="165" fontId="8" fillId="0" borderId="0" xfId="0" applyNumberFormat="1" applyFont="1" applyAlignment="1">
      <alignment horizontal="right"/>
    </xf>
    <xf numFmtId="0" fontId="11" fillId="5" borderId="1" xfId="0" applyFont="1" applyFill="1" applyBorder="1"/>
    <xf numFmtId="0" fontId="0" fillId="5" borderId="0" xfId="0" applyFill="1"/>
    <xf numFmtId="165" fontId="11" fillId="5" borderId="2" xfId="0" applyNumberFormat="1" applyFont="1" applyFill="1" applyBorder="1"/>
    <xf numFmtId="165" fontId="8" fillId="0" borderId="0" xfId="0" applyNumberFormat="1" applyFont="1"/>
    <xf numFmtId="4" fontId="8" fillId="0" borderId="0" xfId="0" applyNumberFormat="1" applyFont="1"/>
    <xf numFmtId="166" fontId="8" fillId="0" borderId="0" xfId="0" applyNumberFormat="1" applyFont="1"/>
    <xf numFmtId="0" fontId="0" fillId="0" borderId="0" xfId="0" applyAlignment="1">
      <alignment horizontal="center"/>
    </xf>
    <xf numFmtId="10" fontId="8" fillId="0" borderId="0" xfId="0" applyNumberFormat="1" applyFont="1"/>
    <xf numFmtId="1" fontId="8" fillId="0" borderId="0" xfId="0" applyNumberFormat="1" applyFont="1" applyAlignment="1">
      <alignment horizontal="center"/>
    </xf>
    <xf numFmtId="166" fontId="10" fillId="8" borderId="2" xfId="1" applyFont="1" applyFill="1" applyBorder="1" applyAlignment="1" applyProtection="1"/>
    <xf numFmtId="0" fontId="13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166" fontId="2" fillId="0" borderId="0" xfId="0" applyNumberFormat="1" applyFont="1"/>
    <xf numFmtId="10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/>
    </xf>
    <xf numFmtId="166" fontId="2" fillId="0" borderId="5" xfId="0" applyNumberFormat="1" applyFont="1" applyBorder="1"/>
    <xf numFmtId="165" fontId="8" fillId="0" borderId="2" xfId="0" applyNumberFormat="1" applyFont="1" applyBorder="1"/>
    <xf numFmtId="0" fontId="10" fillId="6" borderId="1" xfId="0" applyFont="1" applyFill="1" applyBorder="1"/>
    <xf numFmtId="0" fontId="8" fillId="6" borderId="0" xfId="0" applyFont="1" applyFill="1"/>
    <xf numFmtId="165" fontId="8" fillId="6" borderId="0" xfId="0" applyNumberFormat="1" applyFont="1" applyFill="1"/>
    <xf numFmtId="2" fontId="8" fillId="6" borderId="2" xfId="0" applyNumberFormat="1" applyFont="1" applyFill="1" applyBorder="1"/>
    <xf numFmtId="167" fontId="0" fillId="0" borderId="0" xfId="0" applyNumberFormat="1"/>
    <xf numFmtId="0" fontId="8" fillId="6" borderId="1" xfId="0" applyFont="1" applyFill="1" applyBorder="1"/>
    <xf numFmtId="10" fontId="1" fillId="0" borderId="0" xfId="2" applyNumberFormat="1"/>
    <xf numFmtId="0" fontId="4" fillId="0" borderId="1" xfId="0" applyFont="1" applyBorder="1" applyAlignment="1">
      <alignment horizontal="center"/>
    </xf>
    <xf numFmtId="10" fontId="2" fillId="0" borderId="0" xfId="0" applyNumberFormat="1" applyFont="1"/>
    <xf numFmtId="166" fontId="2" fillId="0" borderId="2" xfId="1" applyFont="1" applyFill="1" applyBorder="1" applyAlignment="1" applyProtection="1"/>
    <xf numFmtId="166" fontId="2" fillId="0" borderId="4" xfId="0" applyNumberFormat="1" applyFont="1" applyBorder="1"/>
    <xf numFmtId="0" fontId="1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6" fontId="14" fillId="0" borderId="0" xfId="1" applyFont="1" applyFill="1" applyBorder="1" applyAlignment="1" applyProtection="1"/>
    <xf numFmtId="0" fontId="2" fillId="0" borderId="7" xfId="0" applyFont="1" applyBorder="1" applyAlignment="1">
      <alignment horizontal="center"/>
    </xf>
    <xf numFmtId="10" fontId="2" fillId="0" borderId="7" xfId="2" applyNumberFormat="1" applyFont="1" applyBorder="1" applyAlignment="1"/>
    <xf numFmtId="2" fontId="8" fillId="0" borderId="0" xfId="0" applyNumberFormat="1" applyFont="1"/>
    <xf numFmtId="166" fontId="8" fillId="0" borderId="8" xfId="1" applyFont="1" applyFill="1" applyBorder="1" applyAlignment="1" applyProtection="1"/>
    <xf numFmtId="166" fontId="2" fillId="0" borderId="8" xfId="1" applyFont="1" applyFill="1" applyBorder="1" applyAlignment="1" applyProtection="1"/>
    <xf numFmtId="166" fontId="14" fillId="0" borderId="8" xfId="1" applyFont="1" applyFill="1" applyBorder="1" applyAlignment="1" applyProtection="1"/>
    <xf numFmtId="0" fontId="2" fillId="0" borderId="9" xfId="0" applyFont="1" applyBorder="1" applyAlignment="1">
      <alignment horizontal="center"/>
    </xf>
    <xf numFmtId="166" fontId="11" fillId="0" borderId="5" xfId="1" applyFont="1" applyBorder="1"/>
    <xf numFmtId="166" fontId="11" fillId="0" borderId="0" xfId="1" applyFont="1" applyBorder="1"/>
    <xf numFmtId="0" fontId="19" fillId="0" borderId="14" xfId="0" applyFont="1" applyBorder="1"/>
    <xf numFmtId="0" fontId="19" fillId="0" borderId="15" xfId="0" applyFont="1" applyBorder="1"/>
    <xf numFmtId="0" fontId="19" fillId="0" borderId="16" xfId="0" applyFont="1" applyBorder="1"/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165" fontId="11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15" borderId="8" xfId="0" applyFont="1" applyFill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11" fillId="15" borderId="8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4" fillId="12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166" fontId="0" fillId="0" borderId="8" xfId="1" applyFont="1" applyBorder="1" applyAlignment="1">
      <alignment vertical="center"/>
    </xf>
    <xf numFmtId="164" fontId="25" fillId="17" borderId="8" xfId="0" applyNumberFormat="1" applyFont="1" applyFill="1" applyBorder="1" applyAlignment="1">
      <alignment vertical="center"/>
    </xf>
    <xf numFmtId="164" fontId="25" fillId="18" borderId="8" xfId="0" applyNumberFormat="1" applyFont="1" applyFill="1" applyBorder="1" applyAlignment="1">
      <alignment vertical="center"/>
    </xf>
    <xf numFmtId="166" fontId="11" fillId="0" borderId="8" xfId="1" applyFont="1" applyBorder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vertical="center"/>
    </xf>
    <xf numFmtId="166" fontId="15" fillId="0" borderId="8" xfId="1" applyBorder="1" applyAlignment="1">
      <alignment horizontal="center" vertical="center"/>
    </xf>
    <xf numFmtId="165" fontId="23" fillId="0" borderId="8" xfId="1" applyNumberFormat="1" applyFont="1" applyBorder="1" applyAlignment="1">
      <alignment vertical="center"/>
    </xf>
    <xf numFmtId="0" fontId="24" fillId="12" borderId="23" xfId="0" applyFont="1" applyFill="1" applyBorder="1" applyAlignment="1">
      <alignment horizontal="center" vertical="center"/>
    </xf>
    <xf numFmtId="0" fontId="24" fillId="12" borderId="24" xfId="0" applyFont="1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166" fontId="0" fillId="0" borderId="24" xfId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164" fontId="24" fillId="0" borderId="24" xfId="0" applyNumberFormat="1" applyFont="1" applyBorder="1" applyAlignment="1">
      <alignment vertical="center"/>
    </xf>
    <xf numFmtId="164" fontId="24" fillId="13" borderId="24" xfId="0" applyNumberFormat="1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164" fontId="24" fillId="13" borderId="33" xfId="0" applyNumberFormat="1" applyFont="1" applyFill="1" applyBorder="1" applyAlignment="1">
      <alignment vertical="center"/>
    </xf>
    <xf numFmtId="164" fontId="25" fillId="17" borderId="31" xfId="0" applyNumberFormat="1" applyFont="1" applyFill="1" applyBorder="1" applyAlignment="1">
      <alignment vertical="center"/>
    </xf>
    <xf numFmtId="164" fontId="25" fillId="16" borderId="31" xfId="0" applyNumberFormat="1" applyFont="1" applyFill="1" applyBorder="1" applyAlignment="1">
      <alignment vertical="center"/>
    </xf>
    <xf numFmtId="164" fontId="25" fillId="19" borderId="31" xfId="0" applyNumberFormat="1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23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7" fillId="0" borderId="12" xfId="0" applyFont="1" applyBorder="1" applyAlignment="1">
      <alignment horizontal="left" vertical="center"/>
    </xf>
    <xf numFmtId="0" fontId="5" fillId="3" borderId="6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0" fontId="1" fillId="0" borderId="0" xfId="2" applyNumberForma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24" fillId="13" borderId="23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24" xfId="0" applyFont="1" applyFill="1" applyBorder="1" applyAlignment="1">
      <alignment horizontal="center" vertical="center"/>
    </xf>
    <xf numFmtId="0" fontId="24" fillId="13" borderId="25" xfId="0" applyFont="1" applyFill="1" applyBorder="1" applyAlignment="1">
      <alignment horizontal="center" vertical="center" wrapText="1"/>
    </xf>
    <xf numFmtId="0" fontId="24" fillId="13" borderId="15" xfId="0" applyFont="1" applyFill="1" applyBorder="1" applyAlignment="1">
      <alignment horizontal="center" vertical="center" wrapText="1"/>
    </xf>
    <xf numFmtId="0" fontId="24" fillId="13" borderId="16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5" fillId="16" borderId="29" xfId="0" applyFont="1" applyFill="1" applyBorder="1" applyAlignment="1">
      <alignment horizontal="center" vertical="center"/>
    </xf>
    <xf numFmtId="0" fontId="25" fillId="16" borderId="30" xfId="0" applyFont="1" applyFill="1" applyBorder="1" applyAlignment="1">
      <alignment horizontal="center" vertical="center"/>
    </xf>
    <xf numFmtId="0" fontId="25" fillId="16" borderId="31" xfId="0" applyFont="1" applyFill="1" applyBorder="1" applyAlignment="1">
      <alignment horizontal="center" vertical="center"/>
    </xf>
    <xf numFmtId="0" fontId="24" fillId="13" borderId="26" xfId="0" applyFont="1" applyFill="1" applyBorder="1" applyAlignment="1">
      <alignment horizontal="center" vertical="center"/>
    </xf>
    <xf numFmtId="0" fontId="24" fillId="13" borderId="27" xfId="0" applyFont="1" applyFill="1" applyBorder="1" applyAlignment="1">
      <alignment horizontal="center" vertical="center"/>
    </xf>
    <xf numFmtId="0" fontId="24" fillId="13" borderId="28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 wrapText="1"/>
    </xf>
    <xf numFmtId="0" fontId="24" fillId="13" borderId="18" xfId="0" applyFont="1" applyFill="1" applyBorder="1" applyAlignment="1">
      <alignment horizontal="center" vertical="center" wrapText="1"/>
    </xf>
    <xf numFmtId="0" fontId="24" fillId="13" borderId="19" xfId="0" applyFont="1" applyFill="1" applyBorder="1" applyAlignment="1">
      <alignment horizontal="center" vertical="center" wrapText="1"/>
    </xf>
    <xf numFmtId="0" fontId="25" fillId="16" borderId="34" xfId="0" applyFont="1" applyFill="1" applyBorder="1" applyAlignment="1">
      <alignment horizontal="center" vertical="center" wrapText="1"/>
    </xf>
    <xf numFmtId="0" fontId="25" fillId="16" borderId="35" xfId="0" applyFont="1" applyFill="1" applyBorder="1" applyAlignment="1">
      <alignment horizontal="center" vertical="center" wrapText="1"/>
    </xf>
    <xf numFmtId="0" fontId="25" fillId="16" borderId="36" xfId="0" applyFont="1" applyFill="1" applyBorder="1" applyAlignment="1">
      <alignment horizontal="center" vertical="center" wrapText="1"/>
    </xf>
    <xf numFmtId="0" fontId="25" fillId="17" borderId="29" xfId="0" applyFont="1" applyFill="1" applyBorder="1" applyAlignment="1">
      <alignment horizontal="center" vertical="center"/>
    </xf>
    <xf numFmtId="0" fontId="25" fillId="17" borderId="30" xfId="0" applyFont="1" applyFill="1" applyBorder="1" applyAlignment="1">
      <alignment horizontal="center" vertical="center"/>
    </xf>
    <xf numFmtId="0" fontId="25" fillId="17" borderId="31" xfId="0" applyFont="1" applyFill="1" applyBorder="1" applyAlignment="1">
      <alignment horizontal="center" vertical="center"/>
    </xf>
    <xf numFmtId="0" fontId="25" fillId="19" borderId="29" xfId="0" applyFont="1" applyFill="1" applyBorder="1" applyAlignment="1">
      <alignment horizontal="center" vertical="center"/>
    </xf>
    <xf numFmtId="0" fontId="25" fillId="19" borderId="30" xfId="0" applyFont="1" applyFill="1" applyBorder="1" applyAlignment="1">
      <alignment horizontal="center" vertical="center"/>
    </xf>
    <xf numFmtId="0" fontId="25" fillId="19" borderId="31" xfId="0" applyFont="1" applyFill="1" applyBorder="1" applyAlignment="1">
      <alignment horizontal="center" vertical="center"/>
    </xf>
    <xf numFmtId="0" fontId="25" fillId="19" borderId="34" xfId="0" applyFont="1" applyFill="1" applyBorder="1" applyAlignment="1">
      <alignment horizontal="center" vertical="center" wrapText="1"/>
    </xf>
    <xf numFmtId="0" fontId="25" fillId="19" borderId="35" xfId="0" applyFont="1" applyFill="1" applyBorder="1" applyAlignment="1">
      <alignment horizontal="center" vertical="center" wrapText="1"/>
    </xf>
    <xf numFmtId="0" fontId="25" fillId="19" borderId="36" xfId="0" applyFont="1" applyFill="1" applyBorder="1" applyAlignment="1">
      <alignment horizontal="center" vertical="center" wrapText="1"/>
    </xf>
    <xf numFmtId="0" fontId="25" fillId="17" borderId="34" xfId="0" applyFont="1" applyFill="1" applyBorder="1" applyAlignment="1">
      <alignment horizontal="center" vertical="center" wrapText="1"/>
    </xf>
    <xf numFmtId="0" fontId="25" fillId="17" borderId="35" xfId="0" applyFont="1" applyFill="1" applyBorder="1" applyAlignment="1">
      <alignment horizontal="center" vertical="center" wrapText="1"/>
    </xf>
    <xf numFmtId="0" fontId="25" fillId="17" borderId="36" xfId="0" applyFont="1" applyFill="1" applyBorder="1" applyAlignment="1">
      <alignment horizontal="center" vertical="center" wrapText="1"/>
    </xf>
    <xf numFmtId="0" fontId="25" fillId="13" borderId="14" xfId="0" applyFont="1" applyFill="1" applyBorder="1" applyAlignment="1">
      <alignment horizontal="center" vertical="center" wrapText="1"/>
    </xf>
    <xf numFmtId="0" fontId="25" fillId="13" borderId="15" xfId="0" applyFont="1" applyFill="1" applyBorder="1" applyAlignment="1">
      <alignment horizontal="center" vertical="center" wrapText="1"/>
    </xf>
    <xf numFmtId="0" fontId="25" fillId="13" borderId="16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25" fillId="18" borderId="8" xfId="0" applyFont="1" applyFill="1" applyBorder="1" applyAlignment="1">
      <alignment horizontal="center" vertical="center"/>
    </xf>
    <xf numFmtId="0" fontId="25" fillId="18" borderId="14" xfId="0" applyFont="1" applyFill="1" applyBorder="1" applyAlignment="1">
      <alignment horizontal="center" vertical="center" wrapText="1"/>
    </xf>
    <xf numFmtId="0" fontId="25" fillId="18" borderId="15" xfId="0" applyFont="1" applyFill="1" applyBorder="1" applyAlignment="1">
      <alignment horizontal="center" vertical="center" wrapText="1"/>
    </xf>
    <xf numFmtId="0" fontId="25" fillId="18" borderId="16" xfId="0" applyFont="1" applyFill="1" applyBorder="1" applyAlignment="1">
      <alignment horizontal="center" vertical="center" wrapText="1"/>
    </xf>
    <xf numFmtId="0" fontId="25" fillId="17" borderId="8" xfId="0" applyFont="1" applyFill="1" applyBorder="1" applyAlignment="1">
      <alignment horizontal="center" vertical="center"/>
    </xf>
    <xf numFmtId="0" fontId="25" fillId="17" borderId="14" xfId="0" applyFont="1" applyFill="1" applyBorder="1" applyAlignment="1">
      <alignment horizontal="center" vertical="center" wrapText="1"/>
    </xf>
    <xf numFmtId="0" fontId="25" fillId="17" borderId="15" xfId="0" applyFont="1" applyFill="1" applyBorder="1" applyAlignment="1">
      <alignment horizontal="center" vertical="center" wrapText="1"/>
    </xf>
    <xf numFmtId="0" fontId="25" fillId="17" borderId="16" xfId="0" applyFont="1" applyFill="1" applyBorder="1" applyAlignment="1">
      <alignment horizontal="center" vertical="center" wrapText="1"/>
    </xf>
    <xf numFmtId="0" fontId="25" fillId="13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70" fontId="19" fillId="0" borderId="8" xfId="1" applyNumberFormat="1" applyFont="1" applyBorder="1" applyAlignment="1" applyProtection="1">
      <alignment horizontal="center"/>
    </xf>
    <xf numFmtId="0" fontId="0" fillId="0" borderId="8" xfId="0" applyBorder="1" applyAlignment="1">
      <alignment horizontal="left" vertical="center"/>
    </xf>
    <xf numFmtId="165" fontId="15" fillId="9" borderId="8" xfId="1" applyNumberFormat="1" applyFill="1" applyBorder="1" applyAlignment="1">
      <alignment horizontal="center" vertical="center"/>
    </xf>
    <xf numFmtId="170" fontId="0" fillId="0" borderId="8" xfId="1" applyNumberFormat="1" applyFont="1" applyBorder="1" applyAlignment="1" applyProtection="1">
      <alignment horizontal="center"/>
    </xf>
    <xf numFmtId="0" fontId="19" fillId="0" borderId="14" xfId="0" applyFont="1" applyBorder="1" applyAlignment="1">
      <alignment horizontal="right" vertical="center"/>
    </xf>
    <xf numFmtId="0" fontId="19" fillId="0" borderId="15" xfId="0" applyFont="1" applyBorder="1" applyAlignment="1">
      <alignment horizontal="right" vertical="center"/>
    </xf>
    <xf numFmtId="0" fontId="19" fillId="0" borderId="16" xfId="0" applyFont="1" applyBorder="1" applyAlignment="1">
      <alignment horizontal="right" vertical="center"/>
    </xf>
    <xf numFmtId="165" fontId="22" fillId="0" borderId="14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165" fontId="15" fillId="9" borderId="8" xfId="1" applyNumberFormat="1" applyFill="1" applyBorder="1" applyAlignment="1">
      <alignment horizontal="center"/>
    </xf>
    <xf numFmtId="170" fontId="21" fillId="0" borderId="8" xfId="1" applyNumberFormat="1" applyFont="1" applyBorder="1" applyAlignment="1" applyProtection="1">
      <alignment horizontal="center"/>
    </xf>
    <xf numFmtId="0" fontId="0" fillId="0" borderId="8" xfId="0" applyBorder="1" applyAlignment="1">
      <alignment horizontal="left" wrapText="1"/>
    </xf>
    <xf numFmtId="0" fontId="19" fillId="11" borderId="8" xfId="0" applyFont="1" applyFill="1" applyBorder="1" applyAlignment="1">
      <alignment horizontal="center"/>
    </xf>
    <xf numFmtId="0" fontId="19" fillId="10" borderId="8" xfId="0" applyFont="1" applyFill="1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18" fillId="10" borderId="13" xfId="0" applyFont="1" applyFill="1" applyBorder="1" applyAlignment="1">
      <alignment horizontal="center" vertical="center" wrapText="1"/>
    </xf>
    <xf numFmtId="0" fontId="11" fillId="12" borderId="8" xfId="0" applyFont="1" applyFill="1" applyBorder="1" applyAlignment="1">
      <alignment horizontal="center" vertical="center"/>
    </xf>
    <xf numFmtId="0" fontId="11" fillId="13" borderId="14" xfId="0" applyFont="1" applyFill="1" applyBorder="1" applyAlignment="1">
      <alignment horizontal="center" vertical="center"/>
    </xf>
    <xf numFmtId="0" fontId="11" fillId="13" borderId="15" xfId="0" applyFont="1" applyFill="1" applyBorder="1" applyAlignment="1">
      <alignment horizontal="center" vertical="center"/>
    </xf>
    <xf numFmtId="0" fontId="11" fillId="13" borderId="1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/>
    </xf>
    <xf numFmtId="0" fontId="11" fillId="14" borderId="8" xfId="0" applyFont="1" applyFill="1" applyBorder="1" applyAlignment="1">
      <alignment horizontal="center" vertical="center"/>
    </xf>
    <xf numFmtId="0" fontId="11" fillId="12" borderId="17" xfId="0" applyFont="1" applyFill="1" applyBorder="1" applyAlignment="1">
      <alignment horizontal="center" vertical="center"/>
    </xf>
    <xf numFmtId="0" fontId="11" fillId="12" borderId="18" xfId="0" applyFont="1" applyFill="1" applyBorder="1" applyAlignment="1">
      <alignment horizontal="center" vertical="center"/>
    </xf>
    <xf numFmtId="0" fontId="11" fillId="12" borderId="19" xfId="0" applyFont="1" applyFill="1" applyBorder="1" applyAlignment="1">
      <alignment horizontal="center" vertical="center"/>
    </xf>
    <xf numFmtId="0" fontId="11" fillId="12" borderId="20" xfId="0" applyFont="1" applyFill="1" applyBorder="1" applyAlignment="1">
      <alignment horizontal="center" vertical="center"/>
    </xf>
    <xf numFmtId="0" fontId="11" fillId="12" borderId="9" xfId="0" applyFont="1" applyFill="1" applyBorder="1" applyAlignment="1">
      <alignment horizontal="center" vertical="center"/>
    </xf>
    <xf numFmtId="0" fontId="11" fillId="12" borderId="21" xfId="0" applyFont="1" applyFill="1" applyBorder="1" applyAlignment="1">
      <alignment horizontal="center" vertical="center"/>
    </xf>
    <xf numFmtId="0" fontId="11" fillId="12" borderId="14" xfId="0" applyFont="1" applyFill="1" applyBorder="1" applyAlignment="1">
      <alignment horizontal="center" vertical="center"/>
    </xf>
    <xf numFmtId="0" fontId="11" fillId="12" borderId="15" xfId="0" applyFont="1" applyFill="1" applyBorder="1" applyAlignment="1">
      <alignment horizontal="center" vertical="center"/>
    </xf>
    <xf numFmtId="0" fontId="11" fillId="12" borderId="16" xfId="0" applyFont="1" applyFill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17" fillId="7" borderId="8" xfId="0" applyNumberFormat="1" applyFont="1" applyFill="1" applyBorder="1" applyAlignment="1">
      <alignment horizontal="center" vertical="center"/>
    </xf>
    <xf numFmtId="165" fontId="11" fillId="15" borderId="8" xfId="0" applyNumberFormat="1" applyFont="1" applyFill="1" applyBorder="1" applyAlignment="1">
      <alignment horizontal="center" vertical="center"/>
    </xf>
    <xf numFmtId="0" fontId="11" fillId="13" borderId="22" xfId="0" applyFont="1" applyFill="1" applyBorder="1" applyAlignment="1">
      <alignment horizontal="center" vertical="center"/>
    </xf>
    <xf numFmtId="0" fontId="11" fillId="13" borderId="8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Porcentagem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FE7E5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CC00"/>
      <rgbColor rgb="00FF950E"/>
      <rgbColor rgb="00EB613D"/>
      <rgbColor rgb="00666699"/>
      <rgbColor rgb="00969696"/>
      <rgbColor rgb="00003366"/>
      <rgbColor rgb="00339966"/>
      <rgbColor rgb="00003300"/>
      <rgbColor rgb="00333300"/>
      <rgbColor rgb="00FF420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114"/>
  <sheetViews>
    <sheetView tabSelected="1" topLeftCell="A97" zoomScale="90" zoomScaleNormal="90" workbookViewId="0">
      <selection activeCell="C4" sqref="C4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122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35" t="s">
        <v>44</v>
      </c>
      <c r="C8" s="135"/>
      <c r="D8" s="135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36" t="s">
        <v>49</v>
      </c>
      <c r="C11" s="137"/>
      <c r="D11" s="138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128</v>
      </c>
      <c r="C14" s="47"/>
      <c r="D14" s="17">
        <f>(C7*C4)</f>
        <v>0</v>
      </c>
      <c r="E14" s="12"/>
    </row>
    <row r="15" spans="2:8" x14ac:dyDescent="0.25">
      <c r="B15" s="9"/>
      <c r="C15" s="48">
        <v>0</v>
      </c>
      <c r="D15" s="17"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36" t="s">
        <v>50</v>
      </c>
      <c r="C23" s="137"/>
      <c r="D23" s="138"/>
      <c r="E23" s="60"/>
      <c r="F23" s="61"/>
    </row>
    <row r="24" spans="2:6" x14ac:dyDescent="0.25">
      <c r="B24" s="136" t="s">
        <v>51</v>
      </c>
      <c r="C24" s="137"/>
      <c r="D24" s="138"/>
      <c r="E24" s="60"/>
      <c r="F24" s="61"/>
    </row>
    <row r="25" spans="2:6" x14ac:dyDescent="0.25">
      <c r="B25" s="132" t="s">
        <v>15</v>
      </c>
      <c r="C25" s="133"/>
      <c r="D25" s="134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36" t="s">
        <v>52</v>
      </c>
      <c r="C29" s="137"/>
      <c r="D29" s="138"/>
      <c r="E29" s="60"/>
      <c r="F29" s="61"/>
    </row>
    <row r="30" spans="2:6" x14ac:dyDescent="0.25">
      <c r="B30" s="132" t="s">
        <v>19</v>
      </c>
      <c r="C30" s="133"/>
      <c r="D30" s="134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36" t="s">
        <v>53</v>
      </c>
      <c r="C41" s="137"/>
      <c r="D41" s="137"/>
      <c r="E41" s="138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44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39" t="s">
        <v>18</v>
      </c>
      <c r="C51" s="140"/>
      <c r="D51" s="140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36" t="s">
        <v>54</v>
      </c>
      <c r="C58" s="137"/>
      <c r="D58" s="138"/>
    </row>
    <row r="59" spans="2:5" x14ac:dyDescent="0.25">
      <c r="B59" s="132" t="s">
        <v>34</v>
      </c>
      <c r="C59" s="133"/>
      <c r="D59" s="134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36" t="s">
        <v>56</v>
      </c>
      <c r="C66" s="137"/>
      <c r="D66" s="138"/>
    </row>
    <row r="67" spans="2:5" x14ac:dyDescent="0.25">
      <c r="B67" s="132" t="s">
        <v>38</v>
      </c>
      <c r="C67" s="133"/>
      <c r="D67" s="134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44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44"/>
      <c r="D77" s="16">
        <f>((D65/30)*C76)/12</f>
        <v>0</v>
      </c>
    </row>
    <row r="78" spans="2:5" x14ac:dyDescent="0.25">
      <c r="B78" s="145" t="s">
        <v>64</v>
      </c>
      <c r="C78" s="145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36" t="s">
        <v>72</v>
      </c>
      <c r="C80" s="137"/>
      <c r="D80" s="138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1" t="s">
        <v>18</v>
      </c>
      <c r="C83" s="142"/>
      <c r="D83" s="142"/>
      <c r="E83" s="71">
        <f>SUM(E82:E82)</f>
        <v>0</v>
      </c>
    </row>
    <row r="85" spans="2:6" x14ac:dyDescent="0.25">
      <c r="B85" s="136" t="s">
        <v>70</v>
      </c>
      <c r="C85" s="137"/>
      <c r="D85" s="137"/>
      <c r="E85" s="138"/>
    </row>
    <row r="86" spans="2:6" x14ac:dyDescent="0.25">
      <c r="B86" s="146" t="s">
        <v>7</v>
      </c>
      <c r="C86" s="147"/>
      <c r="D86" s="147"/>
      <c r="E86" s="17">
        <f>Uniformes!J13</f>
        <v>0</v>
      </c>
    </row>
    <row r="87" spans="2:6" x14ac:dyDescent="0.25">
      <c r="B87" s="146" t="s">
        <v>66</v>
      </c>
      <c r="C87" s="147"/>
      <c r="D87" s="147"/>
      <c r="E87" s="17">
        <f>Material!F58</f>
        <v>0</v>
      </c>
    </row>
    <row r="88" spans="2:6" x14ac:dyDescent="0.25">
      <c r="B88" s="146" t="s">
        <v>67</v>
      </c>
      <c r="C88" s="147"/>
      <c r="D88" s="147"/>
      <c r="E88" s="17">
        <f>Equipamentos!F19</f>
        <v>0</v>
      </c>
    </row>
    <row r="89" spans="2:6" x14ac:dyDescent="0.25">
      <c r="B89" s="141" t="s">
        <v>68</v>
      </c>
      <c r="C89" s="142"/>
      <c r="D89" s="142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48" t="s">
        <v>69</v>
      </c>
      <c r="C91" s="149"/>
      <c r="D91" s="149"/>
      <c r="E91" s="150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3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3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3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2" t="s">
        <v>18</v>
      </c>
      <c r="C104" s="153"/>
      <c r="D104" s="153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1" t="s">
        <v>71</v>
      </c>
      <c r="C106" s="151"/>
      <c r="D106" s="151"/>
      <c r="E106" s="89"/>
    </row>
    <row r="107" spans="2:11" x14ac:dyDescent="0.25">
      <c r="B107" s="156" t="s">
        <v>49</v>
      </c>
      <c r="C107" s="156"/>
      <c r="D107" s="90">
        <f>D21</f>
        <v>0</v>
      </c>
      <c r="E107" s="89"/>
    </row>
    <row r="108" spans="2:11" ht="15" customHeight="1" x14ac:dyDescent="0.25">
      <c r="B108" s="157" t="s">
        <v>50</v>
      </c>
      <c r="C108" s="157"/>
      <c r="D108" s="90">
        <f>C57</f>
        <v>0</v>
      </c>
      <c r="E108" s="89"/>
    </row>
    <row r="109" spans="2:11" x14ac:dyDescent="0.25">
      <c r="B109" s="156" t="s">
        <v>54</v>
      </c>
      <c r="C109" s="156"/>
      <c r="D109" s="90">
        <f>D65</f>
        <v>0</v>
      </c>
      <c r="E109" s="89"/>
    </row>
    <row r="110" spans="2:11" x14ac:dyDescent="0.25">
      <c r="B110" s="156" t="s">
        <v>56</v>
      </c>
      <c r="C110" s="156"/>
      <c r="D110" s="90">
        <f>D79</f>
        <v>0</v>
      </c>
      <c r="E110" s="89"/>
    </row>
    <row r="111" spans="2:11" x14ac:dyDescent="0.25">
      <c r="B111" s="156" t="s">
        <v>70</v>
      </c>
      <c r="C111" s="156"/>
      <c r="D111" s="90">
        <f>E89</f>
        <v>0</v>
      </c>
      <c r="E111" s="89"/>
    </row>
    <row r="112" spans="2:11" x14ac:dyDescent="0.25">
      <c r="B112" s="154" t="s">
        <v>60</v>
      </c>
      <c r="C112" s="154"/>
      <c r="D112" s="91">
        <f>SUM(D107:D111)</f>
        <v>0</v>
      </c>
      <c r="E112" s="89"/>
    </row>
    <row r="113" spans="2:5" x14ac:dyDescent="0.25">
      <c r="B113" s="157" t="s">
        <v>69</v>
      </c>
      <c r="C113" s="157"/>
      <c r="D113" s="90">
        <f>E104</f>
        <v>0</v>
      </c>
      <c r="E113" s="89"/>
    </row>
    <row r="114" spans="2:5" x14ac:dyDescent="0.25">
      <c r="B114" s="155" t="s">
        <v>18</v>
      </c>
      <c r="C114" s="155"/>
      <c r="D114" s="92">
        <f>D113+D112</f>
        <v>0</v>
      </c>
      <c r="E114" s="25"/>
    </row>
  </sheetData>
  <sheetProtection selectLockedCells="1" selectUnlockedCells="1"/>
  <mergeCells count="34">
    <mergeCell ref="B106:D106"/>
    <mergeCell ref="B104:D104"/>
    <mergeCell ref="B112:C112"/>
    <mergeCell ref="B114:C114"/>
    <mergeCell ref="B107:C107"/>
    <mergeCell ref="B108:C108"/>
    <mergeCell ref="B109:C109"/>
    <mergeCell ref="B110:C110"/>
    <mergeCell ref="B111:C111"/>
    <mergeCell ref="B113:C113"/>
    <mergeCell ref="B83:D83"/>
    <mergeCell ref="C98:C100"/>
    <mergeCell ref="C76:C77"/>
    <mergeCell ref="B78:C78"/>
    <mergeCell ref="B80:D80"/>
    <mergeCell ref="B86:D86"/>
    <mergeCell ref="B87:D87"/>
    <mergeCell ref="B88:D88"/>
    <mergeCell ref="B89:D89"/>
    <mergeCell ref="B91:E91"/>
    <mergeCell ref="B85:E85"/>
    <mergeCell ref="B67:D67"/>
    <mergeCell ref="B8:D8"/>
    <mergeCell ref="B23:D23"/>
    <mergeCell ref="B24:D24"/>
    <mergeCell ref="B11:D11"/>
    <mergeCell ref="B25:D25"/>
    <mergeCell ref="B30:D30"/>
    <mergeCell ref="B29:D29"/>
    <mergeCell ref="B41:E41"/>
    <mergeCell ref="B58:D58"/>
    <mergeCell ref="B59:D59"/>
    <mergeCell ref="B51:D51"/>
    <mergeCell ref="B66:D66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114"/>
  <sheetViews>
    <sheetView zoomScale="90" zoomScaleNormal="90" workbookViewId="0">
      <selection activeCell="C4" sqref="C4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122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35" t="s">
        <v>44</v>
      </c>
      <c r="C8" s="135"/>
      <c r="D8" s="135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36" t="s">
        <v>49</v>
      </c>
      <c r="C11" s="137"/>
      <c r="D11" s="138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128</v>
      </c>
      <c r="C14" s="47"/>
      <c r="D14" s="17">
        <f>(C7*C4)</f>
        <v>0</v>
      </c>
      <c r="E14" s="12"/>
    </row>
    <row r="15" spans="2:8" x14ac:dyDescent="0.25">
      <c r="B15" s="9" t="s">
        <v>119</v>
      </c>
      <c r="C15" s="48">
        <v>0.4</v>
      </c>
      <c r="D15" s="17">
        <f>D14*C15</f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36" t="s">
        <v>50</v>
      </c>
      <c r="C23" s="137"/>
      <c r="D23" s="138"/>
      <c r="E23" s="60"/>
      <c r="F23" s="61"/>
    </row>
    <row r="24" spans="2:6" x14ac:dyDescent="0.25">
      <c r="B24" s="136" t="s">
        <v>51</v>
      </c>
      <c r="C24" s="137"/>
      <c r="D24" s="138"/>
      <c r="E24" s="60"/>
      <c r="F24" s="61"/>
    </row>
    <row r="25" spans="2:6" x14ac:dyDescent="0.25">
      <c r="B25" s="132" t="s">
        <v>15</v>
      </c>
      <c r="C25" s="133"/>
      <c r="D25" s="134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36" t="s">
        <v>52</v>
      </c>
      <c r="C29" s="137"/>
      <c r="D29" s="138"/>
      <c r="E29" s="60"/>
      <c r="F29" s="61"/>
    </row>
    <row r="30" spans="2:6" x14ac:dyDescent="0.25">
      <c r="B30" s="132" t="s">
        <v>19</v>
      </c>
      <c r="C30" s="133"/>
      <c r="D30" s="134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36" t="s">
        <v>53</v>
      </c>
      <c r="C41" s="137"/>
      <c r="D41" s="137"/>
      <c r="E41" s="138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>
        <v>18.989999999999998</v>
      </c>
      <c r="E45" s="17">
        <f>((D45*C45*1)*0.8)</f>
        <v>334.22399999999999</v>
      </c>
    </row>
    <row r="46" spans="2:6" x14ac:dyDescent="0.25">
      <c r="B46" s="9" t="s">
        <v>9</v>
      </c>
      <c r="C46" s="63">
        <v>44</v>
      </c>
      <c r="D46" s="16">
        <v>4.9000000000000004</v>
      </c>
      <c r="E46" s="17">
        <f>((C46*D46)-(D14*0.06))</f>
        <v>215.60000000000002</v>
      </c>
    </row>
    <row r="47" spans="2:6" x14ac:dyDescent="0.25">
      <c r="B47" s="9" t="s">
        <v>28</v>
      </c>
      <c r="C47" s="14">
        <v>1</v>
      </c>
      <c r="D47" s="16">
        <v>3.81</v>
      </c>
      <c r="E47" s="17">
        <f>C47*D47</f>
        <v>3.81</v>
      </c>
    </row>
    <row r="48" spans="2:6" x14ac:dyDescent="0.25">
      <c r="B48" s="9" t="s">
        <v>45</v>
      </c>
      <c r="C48" s="14">
        <v>1</v>
      </c>
      <c r="D48" s="16">
        <v>122.19</v>
      </c>
      <c r="E48" s="17">
        <f>C48*D48</f>
        <v>122.19</v>
      </c>
    </row>
    <row r="49" spans="2:5" x14ac:dyDescent="0.25">
      <c r="B49" s="9" t="s">
        <v>46</v>
      </c>
      <c r="C49" s="14">
        <v>1</v>
      </c>
      <c r="D49" s="16">
        <v>11.11</v>
      </c>
      <c r="E49" s="17">
        <f>D49*C49</f>
        <v>11.11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39" t="s">
        <v>18</v>
      </c>
      <c r="C51" s="140"/>
      <c r="D51" s="140"/>
      <c r="E51" s="83">
        <f>SUM(E45:E50)</f>
        <v>686.93400000000008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686.93400000000008</v>
      </c>
    </row>
    <row r="57" spans="2:5" x14ac:dyDescent="0.25">
      <c r="B57" s="66" t="s">
        <v>18</v>
      </c>
      <c r="C57" s="67">
        <f>SUM(C54:C56)</f>
        <v>686.93400000000008</v>
      </c>
    </row>
    <row r="58" spans="2:5" x14ac:dyDescent="0.25">
      <c r="B58" s="136" t="s">
        <v>54</v>
      </c>
      <c r="C58" s="137"/>
      <c r="D58" s="138"/>
    </row>
    <row r="59" spans="2:5" x14ac:dyDescent="0.25">
      <c r="B59" s="132" t="s">
        <v>34</v>
      </c>
      <c r="C59" s="133"/>
      <c r="D59" s="134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36" t="s">
        <v>56</v>
      </c>
      <c r="C66" s="137"/>
      <c r="D66" s="138"/>
    </row>
    <row r="67" spans="2:5" x14ac:dyDescent="0.25">
      <c r="B67" s="132" t="s">
        <v>38</v>
      </c>
      <c r="C67" s="133"/>
      <c r="D67" s="134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44">
        <v>37.96</v>
      </c>
      <c r="D76" s="17">
        <f>(((E51-E45-E46)/30)*C76)/12</f>
        <v>14.457487777777786</v>
      </c>
    </row>
    <row r="77" spans="2:5" ht="21" x14ac:dyDescent="0.25">
      <c r="B77" s="69" t="s">
        <v>63</v>
      </c>
      <c r="C77" s="144"/>
      <c r="D77" s="16">
        <f>((D65/30)*C76)/12</f>
        <v>0</v>
      </c>
    </row>
    <row r="78" spans="2:5" x14ac:dyDescent="0.25">
      <c r="B78" s="145" t="s">
        <v>64</v>
      </c>
      <c r="C78" s="145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14.457487777777786</v>
      </c>
    </row>
    <row r="80" spans="2:5" x14ac:dyDescent="0.25">
      <c r="B80" s="136" t="s">
        <v>72</v>
      </c>
      <c r="C80" s="137"/>
      <c r="D80" s="138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14.457487777777786</v>
      </c>
    </row>
    <row r="83" spans="2:6" x14ac:dyDescent="0.25">
      <c r="B83" s="141" t="s">
        <v>18</v>
      </c>
      <c r="C83" s="142"/>
      <c r="D83" s="142"/>
      <c r="E83" s="71">
        <f>SUM(E82:E82)</f>
        <v>14.457487777777786</v>
      </c>
    </row>
    <row r="85" spans="2:6" x14ac:dyDescent="0.25">
      <c r="B85" s="136" t="s">
        <v>70</v>
      </c>
      <c r="C85" s="137"/>
      <c r="D85" s="137"/>
      <c r="E85" s="138"/>
    </row>
    <row r="86" spans="2:6" x14ac:dyDescent="0.25">
      <c r="B86" s="146" t="s">
        <v>7</v>
      </c>
      <c r="C86" s="147"/>
      <c r="D86" s="147"/>
      <c r="E86" s="17">
        <v>50.69</v>
      </c>
    </row>
    <row r="87" spans="2:6" x14ac:dyDescent="0.25">
      <c r="B87" s="146" t="s">
        <v>66</v>
      </c>
      <c r="C87" s="147"/>
      <c r="D87" s="147"/>
      <c r="E87" s="17">
        <f>Material!F58</f>
        <v>0</v>
      </c>
    </row>
    <row r="88" spans="2:6" x14ac:dyDescent="0.25">
      <c r="B88" s="146" t="s">
        <v>67</v>
      </c>
      <c r="C88" s="147"/>
      <c r="D88" s="147"/>
      <c r="E88" s="17">
        <f>Equipamentos!F19</f>
        <v>0</v>
      </c>
    </row>
    <row r="89" spans="2:6" x14ac:dyDescent="0.25">
      <c r="B89" s="141" t="s">
        <v>68</v>
      </c>
      <c r="C89" s="142"/>
      <c r="D89" s="142"/>
      <c r="E89" s="71">
        <f>SUM(E86:E88)</f>
        <v>50.69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48" t="s">
        <v>69</v>
      </c>
      <c r="C91" s="149"/>
      <c r="D91" s="149"/>
      <c r="E91" s="150"/>
    </row>
    <row r="92" spans="2:6" x14ac:dyDescent="0.25">
      <c r="B92" s="7" t="s">
        <v>42</v>
      </c>
      <c r="C92" s="62">
        <v>0.03</v>
      </c>
      <c r="D92" s="58">
        <f>D112</f>
        <v>752.08148777777797</v>
      </c>
      <c r="E92" s="72">
        <f>C92*D92</f>
        <v>22.562444633333339</v>
      </c>
    </row>
    <row r="93" spans="2:6" x14ac:dyDescent="0.25">
      <c r="B93" s="7" t="s">
        <v>43</v>
      </c>
      <c r="C93" s="62">
        <v>6.7900000000000002E-2</v>
      </c>
      <c r="D93" s="58">
        <f>D92+E92</f>
        <v>774.64393241111134</v>
      </c>
      <c r="E93" s="72">
        <f>C93*D93</f>
        <v>52.598323010714459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827.2422554218258</v>
      </c>
      <c r="E96" s="76">
        <f>E92+E93</f>
        <v>75.160767644047795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3">
        <f>D98+D99+D100</f>
        <v>0.14250000000000002</v>
      </c>
      <c r="D98" s="79">
        <v>1.6500000000000001E-2</v>
      </c>
      <c r="E98" s="72">
        <f>((D96/(1-C98))*D98)</f>
        <v>15.917781008116766</v>
      </c>
    </row>
    <row r="99" spans="2:11" x14ac:dyDescent="0.25">
      <c r="B99" s="9" t="s">
        <v>74</v>
      </c>
      <c r="C99" s="143"/>
      <c r="D99" s="79">
        <v>7.5999999999999998E-2</v>
      </c>
      <c r="E99" s="72">
        <f>((D96/(1-C98))*D99)</f>
        <v>73.318264037386314</v>
      </c>
    </row>
    <row r="100" spans="2:11" x14ac:dyDescent="0.25">
      <c r="B100" s="29" t="s">
        <v>75</v>
      </c>
      <c r="C100" s="143"/>
      <c r="D100" s="79">
        <v>0.05</v>
      </c>
      <c r="E100" s="72">
        <f>((D96/(1-C98))*D100)</f>
        <v>48.235700024596262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827.2422554218258</v>
      </c>
      <c r="D103" s="74"/>
      <c r="E103" s="76">
        <f>SUM(E98:E100)</f>
        <v>137.47174507009933</v>
      </c>
    </row>
    <row r="104" spans="2:11" x14ac:dyDescent="0.25">
      <c r="B104" s="152" t="s">
        <v>18</v>
      </c>
      <c r="C104" s="153"/>
      <c r="D104" s="153"/>
      <c r="E104" s="94">
        <f>E96+E103</f>
        <v>212.63251271414714</v>
      </c>
    </row>
    <row r="105" spans="2:11" x14ac:dyDescent="0.25">
      <c r="B105" s="93"/>
      <c r="C105" s="93"/>
      <c r="D105" s="93"/>
      <c r="E105" s="95"/>
    </row>
    <row r="106" spans="2:11" x14ac:dyDescent="0.25">
      <c r="B106" s="151" t="s">
        <v>71</v>
      </c>
      <c r="C106" s="151"/>
      <c r="D106" s="151"/>
      <c r="E106" s="89"/>
    </row>
    <row r="107" spans="2:11" x14ac:dyDescent="0.25">
      <c r="B107" s="156" t="s">
        <v>49</v>
      </c>
      <c r="C107" s="156"/>
      <c r="D107" s="90">
        <f>D21</f>
        <v>0</v>
      </c>
      <c r="E107" s="89"/>
    </row>
    <row r="108" spans="2:11" ht="15" customHeight="1" x14ac:dyDescent="0.25">
      <c r="B108" s="157" t="s">
        <v>50</v>
      </c>
      <c r="C108" s="157"/>
      <c r="D108" s="90">
        <f>C57</f>
        <v>686.93400000000008</v>
      </c>
      <c r="E108" s="89"/>
    </row>
    <row r="109" spans="2:11" x14ac:dyDescent="0.25">
      <c r="B109" s="156" t="s">
        <v>54</v>
      </c>
      <c r="C109" s="156"/>
      <c r="D109" s="90">
        <f>D65</f>
        <v>0</v>
      </c>
      <c r="E109" s="89"/>
    </row>
    <row r="110" spans="2:11" x14ac:dyDescent="0.25">
      <c r="B110" s="156" t="s">
        <v>56</v>
      </c>
      <c r="C110" s="156"/>
      <c r="D110" s="90">
        <f>D79</f>
        <v>14.457487777777786</v>
      </c>
      <c r="E110" s="89"/>
    </row>
    <row r="111" spans="2:11" x14ac:dyDescent="0.25">
      <c r="B111" s="156" t="s">
        <v>70</v>
      </c>
      <c r="C111" s="156"/>
      <c r="D111" s="90">
        <f>E89</f>
        <v>50.69</v>
      </c>
      <c r="E111" s="89"/>
    </row>
    <row r="112" spans="2:11" x14ac:dyDescent="0.25">
      <c r="B112" s="154" t="s">
        <v>60</v>
      </c>
      <c r="C112" s="154"/>
      <c r="D112" s="91">
        <f>SUM(D107:D111)</f>
        <v>752.08148777777797</v>
      </c>
      <c r="E112" s="89"/>
    </row>
    <row r="113" spans="2:5" x14ac:dyDescent="0.25">
      <c r="B113" s="157" t="s">
        <v>69</v>
      </c>
      <c r="C113" s="157"/>
      <c r="D113" s="90">
        <f>E104</f>
        <v>212.63251271414714</v>
      </c>
      <c r="E113" s="89"/>
    </row>
    <row r="114" spans="2:5" x14ac:dyDescent="0.25">
      <c r="B114" s="155" t="s">
        <v>18</v>
      </c>
      <c r="C114" s="155"/>
      <c r="D114" s="92">
        <f>D113+D112</f>
        <v>964.71400049192516</v>
      </c>
      <c r="E114" s="25"/>
    </row>
  </sheetData>
  <sheetProtection selectLockedCells="1" selectUnlockedCells="1"/>
  <mergeCells count="34">
    <mergeCell ref="B8:D8"/>
    <mergeCell ref="B11:D11"/>
    <mergeCell ref="B23:D23"/>
    <mergeCell ref="B24:D24"/>
    <mergeCell ref="B25:D25"/>
    <mergeCell ref="B29:D29"/>
    <mergeCell ref="B30:D30"/>
    <mergeCell ref="B41:E41"/>
    <mergeCell ref="B51:D51"/>
    <mergeCell ref="B58:D58"/>
    <mergeCell ref="B59:D59"/>
    <mergeCell ref="B66:D66"/>
    <mergeCell ref="B67:D67"/>
    <mergeCell ref="C76:C77"/>
    <mergeCell ref="B78:C78"/>
    <mergeCell ref="B80:D80"/>
    <mergeCell ref="B83:D83"/>
    <mergeCell ref="B85:E85"/>
    <mergeCell ref="B86:D86"/>
    <mergeCell ref="B87:D87"/>
    <mergeCell ref="B88:D88"/>
    <mergeCell ref="B89:D89"/>
    <mergeCell ref="B91:E91"/>
    <mergeCell ref="C98:C100"/>
    <mergeCell ref="B111:C111"/>
    <mergeCell ref="B112:C112"/>
    <mergeCell ref="B113:C113"/>
    <mergeCell ref="B114:C114"/>
    <mergeCell ref="B104:D104"/>
    <mergeCell ref="B106:D106"/>
    <mergeCell ref="B107:C107"/>
    <mergeCell ref="B108:C108"/>
    <mergeCell ref="B109:C109"/>
    <mergeCell ref="B110:C110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K114"/>
  <sheetViews>
    <sheetView topLeftCell="A75" zoomScale="90" zoomScaleNormal="90" workbookViewId="0">
      <selection activeCell="D45" sqref="D45:D49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122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35" t="s">
        <v>44</v>
      </c>
      <c r="C8" s="135"/>
      <c r="D8" s="135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36" t="s">
        <v>49</v>
      </c>
      <c r="C11" s="137"/>
      <c r="D11" s="138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129</v>
      </c>
      <c r="C14" s="47"/>
      <c r="D14" s="17">
        <f>(C7*C4)</f>
        <v>0</v>
      </c>
      <c r="E14" s="12"/>
    </row>
    <row r="15" spans="2:8" x14ac:dyDescent="0.25">
      <c r="B15" s="9" t="s">
        <v>119</v>
      </c>
      <c r="C15" s="48">
        <v>0.4</v>
      </c>
      <c r="D15" s="17">
        <f>D14*C15</f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36" t="s">
        <v>50</v>
      </c>
      <c r="C23" s="137"/>
      <c r="D23" s="138"/>
      <c r="E23" s="60"/>
      <c r="F23" s="61"/>
    </row>
    <row r="24" spans="2:6" x14ac:dyDescent="0.25">
      <c r="B24" s="136" t="s">
        <v>51</v>
      </c>
      <c r="C24" s="137"/>
      <c r="D24" s="138"/>
      <c r="E24" s="60"/>
      <c r="F24" s="61"/>
    </row>
    <row r="25" spans="2:6" x14ac:dyDescent="0.25">
      <c r="B25" s="132" t="s">
        <v>15</v>
      </c>
      <c r="C25" s="133"/>
      <c r="D25" s="134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36" t="s">
        <v>52</v>
      </c>
      <c r="C29" s="137"/>
      <c r="D29" s="138"/>
      <c r="E29" s="60"/>
      <c r="F29" s="61"/>
    </row>
    <row r="30" spans="2:6" x14ac:dyDescent="0.25">
      <c r="B30" s="132" t="s">
        <v>19</v>
      </c>
      <c r="C30" s="133"/>
      <c r="D30" s="134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36" t="s">
        <v>53</v>
      </c>
      <c r="C41" s="137"/>
      <c r="D41" s="137"/>
      <c r="E41" s="138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44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39" t="s">
        <v>18</v>
      </c>
      <c r="C51" s="140"/>
      <c r="D51" s="140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36" t="s">
        <v>54</v>
      </c>
      <c r="C58" s="137"/>
      <c r="D58" s="138"/>
    </row>
    <row r="59" spans="2:5" x14ac:dyDescent="0.25">
      <c r="B59" s="132" t="s">
        <v>34</v>
      </c>
      <c r="C59" s="133"/>
      <c r="D59" s="134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36" t="s">
        <v>56</v>
      </c>
      <c r="C66" s="137"/>
      <c r="D66" s="138"/>
    </row>
    <row r="67" spans="2:5" x14ac:dyDescent="0.25">
      <c r="B67" s="132" t="s">
        <v>38</v>
      </c>
      <c r="C67" s="133"/>
      <c r="D67" s="134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44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44"/>
      <c r="D77" s="16">
        <f>((D65/30)*C76)/12</f>
        <v>0</v>
      </c>
    </row>
    <row r="78" spans="2:5" x14ac:dyDescent="0.25">
      <c r="B78" s="145" t="s">
        <v>64</v>
      </c>
      <c r="C78" s="145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36" t="s">
        <v>72</v>
      </c>
      <c r="C80" s="137"/>
      <c r="D80" s="138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1" t="s">
        <v>18</v>
      </c>
      <c r="C83" s="142"/>
      <c r="D83" s="142"/>
      <c r="E83" s="71">
        <f>SUM(E82:E82)</f>
        <v>0</v>
      </c>
    </row>
    <row r="85" spans="2:6" x14ac:dyDescent="0.25">
      <c r="B85" s="136" t="s">
        <v>70</v>
      </c>
      <c r="C85" s="137"/>
      <c r="D85" s="137"/>
      <c r="E85" s="138"/>
    </row>
    <row r="86" spans="2:6" x14ac:dyDescent="0.25">
      <c r="B86" s="146" t="s">
        <v>7</v>
      </c>
      <c r="C86" s="147"/>
      <c r="D86" s="147"/>
      <c r="E86" s="17">
        <f>Uniformes!J13</f>
        <v>0</v>
      </c>
    </row>
    <row r="87" spans="2:6" x14ac:dyDescent="0.25">
      <c r="B87" s="146" t="s">
        <v>66</v>
      </c>
      <c r="C87" s="147"/>
      <c r="D87" s="147"/>
      <c r="E87" s="17">
        <f>Material!F113</f>
        <v>0</v>
      </c>
    </row>
    <row r="88" spans="2:6" x14ac:dyDescent="0.25">
      <c r="B88" s="146" t="s">
        <v>67</v>
      </c>
      <c r="C88" s="147"/>
      <c r="D88" s="147"/>
      <c r="E88" s="17">
        <f>Equipamentos!F35</f>
        <v>0</v>
      </c>
    </row>
    <row r="89" spans="2:6" x14ac:dyDescent="0.25">
      <c r="B89" s="141" t="s">
        <v>68</v>
      </c>
      <c r="C89" s="142"/>
      <c r="D89" s="142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48" t="s">
        <v>69</v>
      </c>
      <c r="C91" s="149"/>
      <c r="D91" s="149"/>
      <c r="E91" s="150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3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3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3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2" t="s">
        <v>18</v>
      </c>
      <c r="C104" s="153"/>
      <c r="D104" s="153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1" t="s">
        <v>71</v>
      </c>
      <c r="C106" s="151"/>
      <c r="D106" s="151"/>
      <c r="E106" s="89"/>
    </row>
    <row r="107" spans="2:11" x14ac:dyDescent="0.25">
      <c r="B107" s="156" t="s">
        <v>49</v>
      </c>
      <c r="C107" s="156"/>
      <c r="D107" s="90">
        <f>D21</f>
        <v>0</v>
      </c>
      <c r="E107" s="89"/>
    </row>
    <row r="108" spans="2:11" ht="15" customHeight="1" x14ac:dyDescent="0.25">
      <c r="B108" s="157" t="s">
        <v>50</v>
      </c>
      <c r="C108" s="157"/>
      <c r="D108" s="90">
        <f>C57</f>
        <v>0</v>
      </c>
      <c r="E108" s="89"/>
    </row>
    <row r="109" spans="2:11" x14ac:dyDescent="0.25">
      <c r="B109" s="156" t="s">
        <v>54</v>
      </c>
      <c r="C109" s="156"/>
      <c r="D109" s="90">
        <f>D65</f>
        <v>0</v>
      </c>
      <c r="E109" s="89"/>
    </row>
    <row r="110" spans="2:11" x14ac:dyDescent="0.25">
      <c r="B110" s="156" t="s">
        <v>56</v>
      </c>
      <c r="C110" s="156"/>
      <c r="D110" s="90">
        <f>D79</f>
        <v>0</v>
      </c>
      <c r="E110" s="89"/>
    </row>
    <row r="111" spans="2:11" x14ac:dyDescent="0.25">
      <c r="B111" s="156" t="s">
        <v>70</v>
      </c>
      <c r="C111" s="156"/>
      <c r="D111" s="90">
        <f>E89</f>
        <v>0</v>
      </c>
      <c r="E111" s="89"/>
    </row>
    <row r="112" spans="2:11" x14ac:dyDescent="0.25">
      <c r="B112" s="154" t="s">
        <v>60</v>
      </c>
      <c r="C112" s="154"/>
      <c r="D112" s="91">
        <f>SUM(D107:D111)</f>
        <v>0</v>
      </c>
      <c r="E112" s="89"/>
    </row>
    <row r="113" spans="2:5" x14ac:dyDescent="0.25">
      <c r="B113" s="157" t="s">
        <v>69</v>
      </c>
      <c r="C113" s="157"/>
      <c r="D113" s="90">
        <f>E104</f>
        <v>0</v>
      </c>
      <c r="E113" s="89"/>
    </row>
    <row r="114" spans="2:5" x14ac:dyDescent="0.25">
      <c r="B114" s="155" t="s">
        <v>18</v>
      </c>
      <c r="C114" s="155"/>
      <c r="D114" s="92">
        <f>D113+D112</f>
        <v>0</v>
      </c>
      <c r="E114" s="25"/>
    </row>
  </sheetData>
  <sheetProtection selectLockedCells="1" selectUnlockedCells="1"/>
  <mergeCells count="34">
    <mergeCell ref="B111:C111"/>
    <mergeCell ref="B112:C112"/>
    <mergeCell ref="B113:C113"/>
    <mergeCell ref="B114:C114"/>
    <mergeCell ref="B104:D104"/>
    <mergeCell ref="B106:D106"/>
    <mergeCell ref="B107:C107"/>
    <mergeCell ref="B108:C108"/>
    <mergeCell ref="B109:C109"/>
    <mergeCell ref="B110:C110"/>
    <mergeCell ref="C98:C100"/>
    <mergeCell ref="B67:D67"/>
    <mergeCell ref="C76:C77"/>
    <mergeCell ref="B78:C78"/>
    <mergeCell ref="B80:D80"/>
    <mergeCell ref="B83:D83"/>
    <mergeCell ref="B85:E85"/>
    <mergeCell ref="B86:D86"/>
    <mergeCell ref="B87:D87"/>
    <mergeCell ref="B88:D88"/>
    <mergeCell ref="B89:D89"/>
    <mergeCell ref="B91:E91"/>
    <mergeCell ref="B66:D66"/>
    <mergeCell ref="B8:D8"/>
    <mergeCell ref="B11:D11"/>
    <mergeCell ref="B23:D23"/>
    <mergeCell ref="B24:D24"/>
    <mergeCell ref="B25:D25"/>
    <mergeCell ref="B29:D29"/>
    <mergeCell ref="B30:D30"/>
    <mergeCell ref="B41:E41"/>
    <mergeCell ref="B51:D51"/>
    <mergeCell ref="B58:D58"/>
    <mergeCell ref="B59:D59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K114"/>
  <sheetViews>
    <sheetView topLeftCell="A85" zoomScale="90" zoomScaleNormal="90" workbookViewId="0">
      <selection activeCell="D45" sqref="D45:D49"/>
    </sheetView>
  </sheetViews>
  <sheetFormatPr defaultColWidth="11.5546875" defaultRowHeight="13.2" x14ac:dyDescent="0.25"/>
  <cols>
    <col min="1" max="1" width="18" customWidth="1"/>
    <col min="2" max="2" width="48.44140625" customWidth="1"/>
    <col min="3" max="3" width="20.33203125" customWidth="1"/>
    <col min="4" max="4" width="23" customWidth="1"/>
    <col min="5" max="5" width="14.88671875" customWidth="1"/>
    <col min="8" max="8" width="15.5546875" customWidth="1"/>
  </cols>
  <sheetData>
    <row r="2" spans="2:8" x14ac:dyDescent="0.25">
      <c r="B2" s="30" t="s">
        <v>48</v>
      </c>
      <c r="C2" s="31"/>
      <c r="D2" s="32"/>
      <c r="E2" s="33"/>
    </row>
    <row r="3" spans="2:8" x14ac:dyDescent="0.25">
      <c r="B3" s="34"/>
      <c r="C3" s="35"/>
      <c r="D3" s="36"/>
      <c r="E3" s="35"/>
    </row>
    <row r="4" spans="2:8" x14ac:dyDescent="0.25">
      <c r="B4" s="1" t="s">
        <v>122</v>
      </c>
      <c r="C4" s="37"/>
      <c r="D4" s="38"/>
      <c r="E4" s="39"/>
    </row>
    <row r="5" spans="2:8" x14ac:dyDescent="0.25">
      <c r="B5" s="40"/>
      <c r="C5" s="41"/>
      <c r="D5" s="42"/>
      <c r="E5" s="43"/>
    </row>
    <row r="6" spans="2:8" x14ac:dyDescent="0.25">
      <c r="B6" s="34"/>
      <c r="C6" s="35"/>
      <c r="D6" s="36"/>
      <c r="E6" s="35"/>
    </row>
    <row r="7" spans="2:8" x14ac:dyDescent="0.25">
      <c r="B7" s="2" t="s">
        <v>0</v>
      </c>
      <c r="C7" s="3"/>
      <c r="D7" s="4"/>
      <c r="E7" s="44"/>
    </row>
    <row r="8" spans="2:8" x14ac:dyDescent="0.25">
      <c r="B8" s="135" t="s">
        <v>44</v>
      </c>
      <c r="C8" s="135"/>
      <c r="D8" s="135"/>
      <c r="E8" s="44"/>
    </row>
    <row r="9" spans="2:8" hidden="1" x14ac:dyDescent="0.25">
      <c r="B9" s="45"/>
      <c r="C9" s="44"/>
      <c r="D9" s="44"/>
      <c r="E9" s="44"/>
    </row>
    <row r="11" spans="2:8" x14ac:dyDescent="0.25">
      <c r="B11" s="136" t="s">
        <v>49</v>
      </c>
      <c r="C11" s="137"/>
      <c r="D11" s="138"/>
      <c r="E11" s="46"/>
    </row>
    <row r="12" spans="2:8" x14ac:dyDescent="0.25">
      <c r="B12" s="7"/>
      <c r="C12" s="18"/>
      <c r="D12" s="8"/>
      <c r="E12" s="18"/>
    </row>
    <row r="13" spans="2:8" x14ac:dyDescent="0.25">
      <c r="B13" s="9" t="s">
        <v>1</v>
      </c>
      <c r="C13" s="46"/>
      <c r="D13" s="10">
        <v>638</v>
      </c>
      <c r="E13" s="12"/>
    </row>
    <row r="14" spans="2:8" x14ac:dyDescent="0.25">
      <c r="B14" s="9" t="s">
        <v>128</v>
      </c>
      <c r="C14" s="47"/>
      <c r="D14" s="17">
        <f>(C7*C4)</f>
        <v>0</v>
      </c>
      <c r="E14" s="12"/>
    </row>
    <row r="15" spans="2:8" x14ac:dyDescent="0.25">
      <c r="B15" s="9" t="s">
        <v>119</v>
      </c>
      <c r="C15" s="48">
        <v>0.4</v>
      </c>
      <c r="D15" s="17">
        <f>D14*C15</f>
        <v>0</v>
      </c>
      <c r="E15" s="49">
        <f>D14+D15+D16+D17</f>
        <v>0</v>
      </c>
      <c r="H15" s="22"/>
    </row>
    <row r="16" spans="2:8" hidden="1" x14ac:dyDescent="0.25">
      <c r="B16" s="9"/>
      <c r="C16" s="50"/>
      <c r="D16" s="17"/>
      <c r="E16" s="51"/>
      <c r="H16" s="22"/>
    </row>
    <row r="17" spans="2:6" hidden="1" x14ac:dyDescent="0.25">
      <c r="B17" s="9"/>
      <c r="C17" s="52"/>
      <c r="D17" s="17"/>
      <c r="E17" s="18"/>
    </row>
    <row r="18" spans="2:6" hidden="1" x14ac:dyDescent="0.25">
      <c r="B18" s="9" t="s">
        <v>12</v>
      </c>
      <c r="C18" s="53"/>
      <c r="D18" s="17"/>
      <c r="E18" s="18"/>
    </row>
    <row r="19" spans="2:6" hidden="1" x14ac:dyDescent="0.25">
      <c r="B19" s="9" t="s">
        <v>13</v>
      </c>
      <c r="C19" s="54"/>
      <c r="D19" s="17"/>
      <c r="E19" s="18"/>
    </row>
    <row r="20" spans="2:6" x14ac:dyDescent="0.25">
      <c r="B20" s="23"/>
      <c r="D20" s="4"/>
    </row>
    <row r="21" spans="2:6" x14ac:dyDescent="0.25">
      <c r="B21" s="55" t="s">
        <v>14</v>
      </c>
      <c r="C21" s="56"/>
      <c r="D21" s="57">
        <f>SUM(D14:D19)</f>
        <v>0</v>
      </c>
    </row>
    <row r="22" spans="2:6" x14ac:dyDescent="0.25">
      <c r="B22" s="12"/>
      <c r="C22" s="58"/>
      <c r="D22" s="59"/>
      <c r="E22" s="60"/>
      <c r="F22" s="61"/>
    </row>
    <row r="23" spans="2:6" x14ac:dyDescent="0.25">
      <c r="B23" s="136" t="s">
        <v>50</v>
      </c>
      <c r="C23" s="137"/>
      <c r="D23" s="138"/>
      <c r="E23" s="60"/>
      <c r="F23" s="61"/>
    </row>
    <row r="24" spans="2:6" x14ac:dyDescent="0.25">
      <c r="B24" s="136" t="s">
        <v>51</v>
      </c>
      <c r="C24" s="137"/>
      <c r="D24" s="138"/>
      <c r="E24" s="60"/>
      <c r="F24" s="61"/>
    </row>
    <row r="25" spans="2:6" x14ac:dyDescent="0.25">
      <c r="B25" s="132" t="s">
        <v>15</v>
      </c>
      <c r="C25" s="133"/>
      <c r="D25" s="134"/>
      <c r="E25" s="60"/>
      <c r="F25" s="61"/>
    </row>
    <row r="26" spans="2:6" x14ac:dyDescent="0.25">
      <c r="B26" s="21" t="s">
        <v>16</v>
      </c>
      <c r="C26" s="62">
        <v>8.3299999999999999E-2</v>
      </c>
      <c r="D26" s="17">
        <f>E$15*C26</f>
        <v>0</v>
      </c>
      <c r="E26" s="60"/>
      <c r="F26" s="61"/>
    </row>
    <row r="27" spans="2:6" x14ac:dyDescent="0.25">
      <c r="B27" s="21" t="s">
        <v>17</v>
      </c>
      <c r="C27" s="62">
        <v>0.121</v>
      </c>
      <c r="D27" s="17">
        <f>E$15*C27</f>
        <v>0</v>
      </c>
      <c r="E27" s="60"/>
      <c r="F27" s="61"/>
    </row>
    <row r="28" spans="2:6" x14ac:dyDescent="0.25">
      <c r="B28" s="84" t="s">
        <v>18</v>
      </c>
      <c r="C28" s="81">
        <f>C26+C27</f>
        <v>0.20429999999999998</v>
      </c>
      <c r="D28" s="82">
        <f>D26+D27</f>
        <v>0</v>
      </c>
      <c r="E28" s="67">
        <f>E15+D28</f>
        <v>0</v>
      </c>
      <c r="F28" s="61"/>
    </row>
    <row r="29" spans="2:6" x14ac:dyDescent="0.25">
      <c r="B29" s="136" t="s">
        <v>52</v>
      </c>
      <c r="C29" s="137"/>
      <c r="D29" s="138"/>
      <c r="E29" s="60"/>
      <c r="F29" s="61"/>
    </row>
    <row r="30" spans="2:6" x14ac:dyDescent="0.25">
      <c r="B30" s="132" t="s">
        <v>19</v>
      </c>
      <c r="C30" s="133"/>
      <c r="D30" s="134"/>
      <c r="E30" s="60"/>
      <c r="F30" s="61"/>
    </row>
    <row r="31" spans="2:6" x14ac:dyDescent="0.25">
      <c r="B31" s="18" t="s">
        <v>20</v>
      </c>
      <c r="C31" s="62">
        <v>0.2</v>
      </c>
      <c r="D31" s="17">
        <f t="shared" ref="D31:D36" si="0">$E$28*C31</f>
        <v>0</v>
      </c>
      <c r="E31" s="60"/>
      <c r="F31" s="61"/>
    </row>
    <row r="32" spans="2:6" x14ac:dyDescent="0.25">
      <c r="B32" s="18" t="s">
        <v>21</v>
      </c>
      <c r="C32" s="62">
        <v>1.4999999999999999E-2</v>
      </c>
      <c r="D32" s="17">
        <f t="shared" si="0"/>
        <v>0</v>
      </c>
      <c r="E32" s="60"/>
      <c r="F32" s="61"/>
    </row>
    <row r="33" spans="2:6" x14ac:dyDescent="0.25">
      <c r="B33" s="18" t="s">
        <v>22</v>
      </c>
      <c r="C33" s="62">
        <v>0.01</v>
      </c>
      <c r="D33" s="17">
        <f t="shared" si="0"/>
        <v>0</v>
      </c>
      <c r="E33" s="60"/>
      <c r="F33" s="61"/>
    </row>
    <row r="34" spans="2:6" x14ac:dyDescent="0.25">
      <c r="B34" s="18" t="s">
        <v>23</v>
      </c>
      <c r="C34" s="62">
        <v>2E-3</v>
      </c>
      <c r="D34" s="17">
        <f t="shared" si="0"/>
        <v>0</v>
      </c>
      <c r="E34" s="60"/>
      <c r="F34" s="61"/>
    </row>
    <row r="35" spans="2:6" x14ac:dyDescent="0.25">
      <c r="B35" s="18" t="s">
        <v>24</v>
      </c>
      <c r="C35" s="62">
        <v>2.5000000000000001E-2</v>
      </c>
      <c r="D35" s="17">
        <f t="shared" si="0"/>
        <v>0</v>
      </c>
      <c r="E35" s="60"/>
      <c r="F35" s="61"/>
    </row>
    <row r="36" spans="2:6" x14ac:dyDescent="0.25">
      <c r="B36" s="18" t="s">
        <v>25</v>
      </c>
      <c r="C36" s="62">
        <v>0.08</v>
      </c>
      <c r="D36" s="17">
        <f t="shared" si="0"/>
        <v>0</v>
      </c>
      <c r="E36" s="60"/>
      <c r="F36" s="61"/>
    </row>
    <row r="37" spans="2:6" x14ac:dyDescent="0.25">
      <c r="B37" s="18" t="s">
        <v>26</v>
      </c>
      <c r="C37" s="62">
        <f>3%*2</f>
        <v>0.06</v>
      </c>
      <c r="D37" s="17">
        <f>ROUND(C37*(E28),2)</f>
        <v>0</v>
      </c>
      <c r="E37" s="60"/>
      <c r="F37" s="61"/>
    </row>
    <row r="38" spans="2:6" x14ac:dyDescent="0.25">
      <c r="B38" s="7" t="s">
        <v>27</v>
      </c>
      <c r="C38" s="62">
        <v>6.0000000000000001E-3</v>
      </c>
      <c r="D38" s="17">
        <f>$E$28*C38</f>
        <v>0</v>
      </c>
      <c r="E38" s="60"/>
      <c r="F38" s="61"/>
    </row>
    <row r="39" spans="2:6" x14ac:dyDescent="0.25">
      <c r="B39" s="80" t="s">
        <v>18</v>
      </c>
      <c r="C39" s="81">
        <f>C31+C32+C33+C34+C35+C36+C37+C38</f>
        <v>0.39800000000000008</v>
      </c>
      <c r="D39" s="82">
        <f>SUM(D31:D38)</f>
        <v>0</v>
      </c>
      <c r="E39" s="60"/>
      <c r="F39" s="61"/>
    </row>
    <row r="40" spans="2:6" x14ac:dyDescent="0.25">
      <c r="B40" s="12"/>
      <c r="C40" s="58"/>
      <c r="D40" s="59"/>
      <c r="E40" s="60"/>
      <c r="F40" s="61"/>
    </row>
    <row r="41" spans="2:6" x14ac:dyDescent="0.25">
      <c r="B41" s="136" t="s">
        <v>53</v>
      </c>
      <c r="C41" s="137"/>
      <c r="D41" s="137"/>
      <c r="E41" s="138"/>
      <c r="F41" s="61"/>
    </row>
    <row r="42" spans="2:6" x14ac:dyDescent="0.25">
      <c r="B42" s="11" t="s">
        <v>2</v>
      </c>
      <c r="C42" s="12"/>
      <c r="D42" s="12"/>
      <c r="E42" s="13"/>
    </row>
    <row r="43" spans="2:6" x14ac:dyDescent="0.25">
      <c r="B43" s="9"/>
      <c r="C43" s="12"/>
      <c r="D43" s="12"/>
      <c r="E43" s="13"/>
    </row>
    <row r="44" spans="2:6" x14ac:dyDescent="0.25">
      <c r="B44" s="9" t="s">
        <v>3</v>
      </c>
      <c r="C44" s="14" t="s">
        <v>4</v>
      </c>
      <c r="D44" s="14" t="s">
        <v>5</v>
      </c>
      <c r="E44" s="15" t="s">
        <v>6</v>
      </c>
    </row>
    <row r="45" spans="2:6" x14ac:dyDescent="0.25">
      <c r="B45" s="9" t="s">
        <v>8</v>
      </c>
      <c r="C45" s="63">
        <v>22</v>
      </c>
      <c r="D45" s="16"/>
      <c r="E45" s="17">
        <f>((D45*C45*1)*0.8)</f>
        <v>0</v>
      </c>
    </row>
    <row r="46" spans="2:6" x14ac:dyDescent="0.25">
      <c r="B46" s="9" t="s">
        <v>9</v>
      </c>
      <c r="C46" s="63">
        <v>88</v>
      </c>
      <c r="D46" s="16"/>
      <c r="E46" s="17">
        <f>((C46*D46)-(D14*0.06))</f>
        <v>0</v>
      </c>
    </row>
    <row r="47" spans="2:6" x14ac:dyDescent="0.25">
      <c r="B47" s="9" t="s">
        <v>28</v>
      </c>
      <c r="C47" s="14">
        <v>1</v>
      </c>
      <c r="D47" s="16"/>
      <c r="E47" s="17">
        <f>C47*D47</f>
        <v>0</v>
      </c>
    </row>
    <row r="48" spans="2:6" x14ac:dyDescent="0.25">
      <c r="B48" s="9" t="s">
        <v>45</v>
      </c>
      <c r="C48" s="14">
        <v>1</v>
      </c>
      <c r="D48" s="16"/>
      <c r="E48" s="17">
        <f>C48*D48</f>
        <v>0</v>
      </c>
    </row>
    <row r="49" spans="2:5" x14ac:dyDescent="0.25">
      <c r="B49" s="9" t="s">
        <v>46</v>
      </c>
      <c r="C49" s="14">
        <v>1</v>
      </c>
      <c r="D49" s="16"/>
      <c r="E49" s="17">
        <f>D49*C49</f>
        <v>0</v>
      </c>
    </row>
    <row r="50" spans="2:5" x14ac:dyDescent="0.25">
      <c r="B50" s="9" t="s">
        <v>29</v>
      </c>
      <c r="C50" s="14">
        <v>1</v>
      </c>
      <c r="D50" s="16">
        <v>0</v>
      </c>
      <c r="E50" s="17">
        <f>C50*D50</f>
        <v>0</v>
      </c>
    </row>
    <row r="51" spans="2:5" s="22" customFormat="1" x14ac:dyDescent="0.25">
      <c r="B51" s="139" t="s">
        <v>18</v>
      </c>
      <c r="C51" s="140"/>
      <c r="D51" s="140"/>
      <c r="E51" s="83">
        <f>SUM(E45:E50)</f>
        <v>0</v>
      </c>
    </row>
    <row r="53" spans="2:5" x14ac:dyDescent="0.25">
      <c r="B53" s="19" t="s">
        <v>30</v>
      </c>
      <c r="C53" s="20"/>
      <c r="D53" s="64"/>
    </row>
    <row r="54" spans="2:5" x14ac:dyDescent="0.25">
      <c r="B54" s="21" t="s">
        <v>31</v>
      </c>
      <c r="C54" s="17">
        <f>D28</f>
        <v>0</v>
      </c>
    </row>
    <row r="55" spans="2:5" x14ac:dyDescent="0.25">
      <c r="B55" s="21" t="s">
        <v>32</v>
      </c>
      <c r="C55" s="17">
        <f>D39</f>
        <v>0</v>
      </c>
    </row>
    <row r="56" spans="2:5" x14ac:dyDescent="0.25">
      <c r="B56" s="65" t="s">
        <v>33</v>
      </c>
      <c r="C56" s="17">
        <f>E51</f>
        <v>0</v>
      </c>
    </row>
    <row r="57" spans="2:5" x14ac:dyDescent="0.25">
      <c r="B57" s="66" t="s">
        <v>18</v>
      </c>
      <c r="C57" s="67">
        <f>SUM(C54:C56)</f>
        <v>0</v>
      </c>
    </row>
    <row r="58" spans="2:5" x14ac:dyDescent="0.25">
      <c r="B58" s="136" t="s">
        <v>54</v>
      </c>
      <c r="C58" s="137"/>
      <c r="D58" s="138"/>
    </row>
    <row r="59" spans="2:5" x14ac:dyDescent="0.25">
      <c r="B59" s="132" t="s">
        <v>34</v>
      </c>
      <c r="C59" s="133"/>
      <c r="D59" s="134"/>
    </row>
    <row r="60" spans="2:5" x14ac:dyDescent="0.25">
      <c r="B60" s="21" t="s">
        <v>35</v>
      </c>
      <c r="C60" s="62">
        <f>(119.44%*30/30)*5%*1/12</f>
        <v>4.9766666666666657E-3</v>
      </c>
      <c r="D60" s="17">
        <f>E$15*C60</f>
        <v>0</v>
      </c>
      <c r="E60" s="16"/>
    </row>
    <row r="61" spans="2:5" x14ac:dyDescent="0.25">
      <c r="B61" s="21" t="s">
        <v>36</v>
      </c>
      <c r="C61" s="62">
        <f>C60*C36</f>
        <v>3.9813333333333327E-4</v>
      </c>
      <c r="D61" s="17">
        <f>E$15*C61</f>
        <v>0</v>
      </c>
      <c r="E61" s="16"/>
    </row>
    <row r="62" spans="2:5" x14ac:dyDescent="0.25">
      <c r="B62" s="21" t="s">
        <v>47</v>
      </c>
      <c r="C62" s="62">
        <f>7/30/12</f>
        <v>1.9444444444444445E-2</v>
      </c>
      <c r="D62" s="17">
        <f>E$15*C62</f>
        <v>0</v>
      </c>
      <c r="E62" s="16"/>
    </row>
    <row r="63" spans="2:5" x14ac:dyDescent="0.25">
      <c r="B63" s="7" t="s">
        <v>55</v>
      </c>
      <c r="C63" s="62">
        <f>C62*C39</f>
        <v>7.7388888888888906E-3</v>
      </c>
      <c r="D63" s="17">
        <f>E$15*C63</f>
        <v>0</v>
      </c>
    </row>
    <row r="64" spans="2:5" x14ac:dyDescent="0.25">
      <c r="B64" s="7" t="s">
        <v>37</v>
      </c>
      <c r="C64" s="62">
        <v>0.04</v>
      </c>
      <c r="D64" s="17">
        <f>E$15*C64</f>
        <v>0</v>
      </c>
    </row>
    <row r="65" spans="2:5" x14ac:dyDescent="0.25">
      <c r="B65" s="80" t="s">
        <v>18</v>
      </c>
      <c r="C65" s="81">
        <f>SUM(C60:C64)</f>
        <v>7.255813333333333E-2</v>
      </c>
      <c r="D65" s="82">
        <f>SUM(D60:D64)</f>
        <v>0</v>
      </c>
    </row>
    <row r="66" spans="2:5" x14ac:dyDescent="0.25">
      <c r="B66" s="136" t="s">
        <v>56</v>
      </c>
      <c r="C66" s="137"/>
      <c r="D66" s="138"/>
    </row>
    <row r="67" spans="2:5" x14ac:dyDescent="0.25">
      <c r="B67" s="132" t="s">
        <v>38</v>
      </c>
      <c r="C67" s="133"/>
      <c r="D67" s="134"/>
    </row>
    <row r="68" spans="2:5" x14ac:dyDescent="0.25">
      <c r="B68" s="7" t="s">
        <v>39</v>
      </c>
      <c r="C68" s="68">
        <f>19.44%*1/12</f>
        <v>1.6200000000000003E-2</v>
      </c>
      <c r="D68" s="17">
        <f>E$15*C68</f>
        <v>0</v>
      </c>
    </row>
    <row r="69" spans="2:5" x14ac:dyDescent="0.25">
      <c r="B69" s="18" t="s">
        <v>57</v>
      </c>
      <c r="C69" s="62">
        <f>119.44%*(2.96/30/12)</f>
        <v>9.8206222222222226E-3</v>
      </c>
      <c r="D69" s="17">
        <f>E$15*C69</f>
        <v>0</v>
      </c>
    </row>
    <row r="70" spans="2:5" x14ac:dyDescent="0.25">
      <c r="B70" s="18" t="s">
        <v>40</v>
      </c>
      <c r="C70" s="62">
        <f>(119.44%*(5/30))*(1.5%)*(1/12)</f>
        <v>2.4883333333333327E-4</v>
      </c>
      <c r="D70" s="17">
        <f t="shared" ref="D70:D75" si="1">E$15*C70</f>
        <v>0</v>
      </c>
    </row>
    <row r="71" spans="2:5" x14ac:dyDescent="0.25">
      <c r="B71" s="18" t="s">
        <v>58</v>
      </c>
      <c r="C71" s="62">
        <f>(119.44%*(15/30)*0.78%)/12</f>
        <v>3.8817999999999996E-4</v>
      </c>
      <c r="D71" s="17">
        <f t="shared" si="1"/>
        <v>0</v>
      </c>
    </row>
    <row r="72" spans="2:5" x14ac:dyDescent="0.25">
      <c r="B72" s="18" t="s">
        <v>59</v>
      </c>
      <c r="C72" s="62">
        <f>(119.44%*(5/30)/12)</f>
        <v>1.6588888888888886E-2</v>
      </c>
      <c r="D72" s="17">
        <f t="shared" si="1"/>
        <v>0</v>
      </c>
    </row>
    <row r="73" spans="2:5" x14ac:dyDescent="0.25">
      <c r="B73" s="18" t="s">
        <v>41</v>
      </c>
      <c r="C73" s="62">
        <f>2%*(4/12)/12</f>
        <v>5.5555555555555556E-4</v>
      </c>
      <c r="D73" s="17">
        <f t="shared" si="1"/>
        <v>0</v>
      </c>
    </row>
    <row r="74" spans="2:5" x14ac:dyDescent="0.25">
      <c r="B74" s="85" t="s">
        <v>60</v>
      </c>
      <c r="C74" s="81">
        <f>SUM(C68:C73)</f>
        <v>4.380208E-2</v>
      </c>
      <c r="D74" s="82">
        <f>SUM(D68:D73)</f>
        <v>0</v>
      </c>
    </row>
    <row r="75" spans="2:5" ht="21" x14ac:dyDescent="0.25">
      <c r="B75" s="69" t="s">
        <v>61</v>
      </c>
      <c r="C75" s="62">
        <f>C74*C39</f>
        <v>1.7433227840000003E-2</v>
      </c>
      <c r="D75" s="17">
        <f t="shared" si="1"/>
        <v>0</v>
      </c>
    </row>
    <row r="76" spans="2:5" x14ac:dyDescent="0.25">
      <c r="B76" s="69" t="s">
        <v>62</v>
      </c>
      <c r="C76" s="144">
        <v>37.96</v>
      </c>
      <c r="D76" s="17">
        <f>(((E51-E45-E46)/30)*C76)/12</f>
        <v>0</v>
      </c>
    </row>
    <row r="77" spans="2:5" ht="21" x14ac:dyDescent="0.25">
      <c r="B77" s="69" t="s">
        <v>63</v>
      </c>
      <c r="C77" s="144"/>
      <c r="D77" s="16">
        <f>((D65/30)*C76)/12</f>
        <v>0</v>
      </c>
    </row>
    <row r="78" spans="2:5" x14ac:dyDescent="0.25">
      <c r="B78" s="145" t="s">
        <v>64</v>
      </c>
      <c r="C78" s="145"/>
      <c r="D78" s="16">
        <f>Uniformes!H11/12</f>
        <v>0</v>
      </c>
    </row>
    <row r="79" spans="2:5" x14ac:dyDescent="0.25">
      <c r="B79" s="87" t="s">
        <v>18</v>
      </c>
      <c r="C79" s="88" t="e">
        <f>D79/D21</f>
        <v>#DIV/0!</v>
      </c>
      <c r="D79" s="86">
        <f>D74+D75+D76+D77+D78</f>
        <v>0</v>
      </c>
    </row>
    <row r="80" spans="2:5" x14ac:dyDescent="0.25">
      <c r="B80" s="136" t="s">
        <v>72</v>
      </c>
      <c r="C80" s="137"/>
      <c r="D80" s="138"/>
      <c r="E80" s="6"/>
    </row>
    <row r="81" spans="2:6" x14ac:dyDescent="0.25">
      <c r="B81" s="9"/>
      <c r="C81" s="14"/>
      <c r="D81" s="14"/>
      <c r="E81" s="15"/>
    </row>
    <row r="82" spans="2:6" x14ac:dyDescent="0.25">
      <c r="B82" s="9" t="s">
        <v>65</v>
      </c>
      <c r="C82" s="70"/>
      <c r="D82" s="16"/>
      <c r="E82" s="17">
        <f>D79</f>
        <v>0</v>
      </c>
    </row>
    <row r="83" spans="2:6" x14ac:dyDescent="0.25">
      <c r="B83" s="141" t="s">
        <v>18</v>
      </c>
      <c r="C83" s="142"/>
      <c r="D83" s="142"/>
      <c r="E83" s="71">
        <f>SUM(E82:E82)</f>
        <v>0</v>
      </c>
    </row>
    <row r="85" spans="2:6" x14ac:dyDescent="0.25">
      <c r="B85" s="136" t="s">
        <v>70</v>
      </c>
      <c r="C85" s="137"/>
      <c r="D85" s="137"/>
      <c r="E85" s="138"/>
    </row>
    <row r="86" spans="2:6" x14ac:dyDescent="0.25">
      <c r="B86" s="146" t="s">
        <v>7</v>
      </c>
      <c r="C86" s="147"/>
      <c r="D86" s="147"/>
      <c r="E86" s="17">
        <f>Uniformes!J13</f>
        <v>0</v>
      </c>
    </row>
    <row r="87" spans="2:6" x14ac:dyDescent="0.25">
      <c r="B87" s="146" t="s">
        <v>66</v>
      </c>
      <c r="C87" s="147"/>
      <c r="D87" s="147"/>
      <c r="E87" s="17">
        <f>Material!F149</f>
        <v>0</v>
      </c>
    </row>
    <row r="88" spans="2:6" x14ac:dyDescent="0.25">
      <c r="B88" s="146" t="s">
        <v>67</v>
      </c>
      <c r="C88" s="147"/>
      <c r="D88" s="147"/>
      <c r="E88" s="17">
        <f>Equipamentos!F47</f>
        <v>0</v>
      </c>
    </row>
    <row r="89" spans="2:6" x14ac:dyDescent="0.25">
      <c r="B89" s="141" t="s">
        <v>68</v>
      </c>
      <c r="C89" s="142"/>
      <c r="D89" s="142"/>
      <c r="E89" s="71">
        <f>SUM(E86:E88)</f>
        <v>0</v>
      </c>
      <c r="F89" s="24"/>
    </row>
    <row r="90" spans="2:6" x14ac:dyDescent="0.25">
      <c r="B90" s="9"/>
      <c r="C90" s="12"/>
      <c r="D90" s="13"/>
      <c r="E90" s="12"/>
    </row>
    <row r="91" spans="2:6" x14ac:dyDescent="0.25">
      <c r="B91" s="148" t="s">
        <v>69</v>
      </c>
      <c r="C91" s="149"/>
      <c r="D91" s="149"/>
      <c r="E91" s="150"/>
    </row>
    <row r="92" spans="2:6" x14ac:dyDescent="0.25">
      <c r="B92" s="7" t="s">
        <v>42</v>
      </c>
      <c r="C92" s="62">
        <v>0.03</v>
      </c>
      <c r="D92" s="58">
        <f>D112</f>
        <v>0</v>
      </c>
      <c r="E92" s="72">
        <f>C92*D92</f>
        <v>0</v>
      </c>
    </row>
    <row r="93" spans="2:6" x14ac:dyDescent="0.25">
      <c r="B93" s="7" t="s">
        <v>43</v>
      </c>
      <c r="C93" s="62">
        <v>6.7900000000000002E-2</v>
      </c>
      <c r="D93" s="58">
        <f>D92+E92</f>
        <v>0</v>
      </c>
      <c r="E93" s="72">
        <f>C93*D93</f>
        <v>0</v>
      </c>
    </row>
    <row r="94" spans="2:6" x14ac:dyDescent="0.25">
      <c r="B94" s="9"/>
      <c r="C94" s="62"/>
      <c r="D94" s="12"/>
      <c r="E94" s="27"/>
    </row>
    <row r="95" spans="2:6" x14ac:dyDescent="0.25">
      <c r="B95" s="9"/>
      <c r="C95" s="12"/>
      <c r="D95" s="12"/>
      <c r="E95" s="13"/>
    </row>
    <row r="96" spans="2:6" x14ac:dyDescent="0.25">
      <c r="B96" s="73" t="s">
        <v>18</v>
      </c>
      <c r="C96" s="74"/>
      <c r="D96" s="75">
        <f>D93+E93</f>
        <v>0</v>
      </c>
      <c r="E96" s="76">
        <f>E92+E93</f>
        <v>0</v>
      </c>
    </row>
    <row r="97" spans="2:11" x14ac:dyDescent="0.25">
      <c r="B97" s="26" t="s">
        <v>10</v>
      </c>
      <c r="C97" s="5"/>
      <c r="D97" s="5"/>
      <c r="E97" s="28"/>
      <c r="K97" s="77"/>
    </row>
    <row r="98" spans="2:11" x14ac:dyDescent="0.25">
      <c r="B98" s="9" t="s">
        <v>73</v>
      </c>
      <c r="C98" s="143">
        <f>D98+D99+D100</f>
        <v>0.14250000000000002</v>
      </c>
      <c r="D98" s="79">
        <v>1.6500000000000001E-2</v>
      </c>
      <c r="E98" s="72">
        <f>((D96/(1-C98))*D98)</f>
        <v>0</v>
      </c>
    </row>
    <row r="99" spans="2:11" x14ac:dyDescent="0.25">
      <c r="B99" s="9" t="s">
        <v>74</v>
      </c>
      <c r="C99" s="143"/>
      <c r="D99" s="79">
        <v>7.5999999999999998E-2</v>
      </c>
      <c r="E99" s="72">
        <f>((D96/(1-C98))*D99)</f>
        <v>0</v>
      </c>
    </row>
    <row r="100" spans="2:11" x14ac:dyDescent="0.25">
      <c r="B100" s="29" t="s">
        <v>75</v>
      </c>
      <c r="C100" s="143"/>
      <c r="D100" s="79">
        <v>0.05</v>
      </c>
      <c r="E100" s="72">
        <f>((D96/(1-C98))*D100)</f>
        <v>0</v>
      </c>
    </row>
    <row r="101" spans="2:11" x14ac:dyDescent="0.25">
      <c r="B101" s="9"/>
      <c r="C101" s="12"/>
      <c r="D101" s="12"/>
      <c r="E101" s="72"/>
    </row>
    <row r="102" spans="2:11" x14ac:dyDescent="0.25">
      <c r="B102" s="9"/>
      <c r="C102" s="12"/>
      <c r="D102" s="12"/>
      <c r="E102" s="13"/>
    </row>
    <row r="103" spans="2:11" x14ac:dyDescent="0.25">
      <c r="B103" s="78" t="s">
        <v>11</v>
      </c>
      <c r="C103" s="75">
        <f>(D96)/(1-E97)</f>
        <v>0</v>
      </c>
      <c r="D103" s="74"/>
      <c r="E103" s="76">
        <f>SUM(E98:E100)</f>
        <v>0</v>
      </c>
    </row>
    <row r="104" spans="2:11" x14ac:dyDescent="0.25">
      <c r="B104" s="152" t="s">
        <v>18</v>
      </c>
      <c r="C104" s="153"/>
      <c r="D104" s="153"/>
      <c r="E104" s="94">
        <f>E96+E103</f>
        <v>0</v>
      </c>
    </row>
    <row r="105" spans="2:11" x14ac:dyDescent="0.25">
      <c r="B105" s="93"/>
      <c r="C105" s="93"/>
      <c r="D105" s="93"/>
      <c r="E105" s="95"/>
    </row>
    <row r="106" spans="2:11" x14ac:dyDescent="0.25">
      <c r="B106" s="151" t="s">
        <v>71</v>
      </c>
      <c r="C106" s="151"/>
      <c r="D106" s="151"/>
      <c r="E106" s="89"/>
    </row>
    <row r="107" spans="2:11" x14ac:dyDescent="0.25">
      <c r="B107" s="156" t="s">
        <v>49</v>
      </c>
      <c r="C107" s="156"/>
      <c r="D107" s="90">
        <f>D21</f>
        <v>0</v>
      </c>
      <c r="E107" s="89"/>
    </row>
    <row r="108" spans="2:11" ht="15" customHeight="1" x14ac:dyDescent="0.25">
      <c r="B108" s="157" t="s">
        <v>50</v>
      </c>
      <c r="C108" s="157"/>
      <c r="D108" s="90">
        <f>C57</f>
        <v>0</v>
      </c>
      <c r="E108" s="89"/>
    </row>
    <row r="109" spans="2:11" x14ac:dyDescent="0.25">
      <c r="B109" s="156" t="s">
        <v>54</v>
      </c>
      <c r="C109" s="156"/>
      <c r="D109" s="90">
        <f>D65</f>
        <v>0</v>
      </c>
      <c r="E109" s="89"/>
    </row>
    <row r="110" spans="2:11" x14ac:dyDescent="0.25">
      <c r="B110" s="156" t="s">
        <v>56</v>
      </c>
      <c r="C110" s="156"/>
      <c r="D110" s="90">
        <f>D79</f>
        <v>0</v>
      </c>
      <c r="E110" s="89"/>
    </row>
    <row r="111" spans="2:11" x14ac:dyDescent="0.25">
      <c r="B111" s="156" t="s">
        <v>70</v>
      </c>
      <c r="C111" s="156"/>
      <c r="D111" s="90">
        <f>E89</f>
        <v>0</v>
      </c>
      <c r="E111" s="89"/>
    </row>
    <row r="112" spans="2:11" x14ac:dyDescent="0.25">
      <c r="B112" s="154" t="s">
        <v>60</v>
      </c>
      <c r="C112" s="154"/>
      <c r="D112" s="91">
        <f>SUM(D107:D111)</f>
        <v>0</v>
      </c>
      <c r="E112" s="89"/>
    </row>
    <row r="113" spans="2:5" x14ac:dyDescent="0.25">
      <c r="B113" s="157" t="s">
        <v>69</v>
      </c>
      <c r="C113" s="157"/>
      <c r="D113" s="90">
        <f>E104</f>
        <v>0</v>
      </c>
      <c r="E113" s="89"/>
    </row>
    <row r="114" spans="2:5" x14ac:dyDescent="0.25">
      <c r="B114" s="155" t="s">
        <v>18</v>
      </c>
      <c r="C114" s="155"/>
      <c r="D114" s="92">
        <f>D113+D112</f>
        <v>0</v>
      </c>
      <c r="E114" s="25"/>
    </row>
  </sheetData>
  <sheetProtection selectLockedCells="1" selectUnlockedCells="1"/>
  <mergeCells count="34">
    <mergeCell ref="B111:C111"/>
    <mergeCell ref="B112:C112"/>
    <mergeCell ref="B113:C113"/>
    <mergeCell ref="B114:C114"/>
    <mergeCell ref="B104:D104"/>
    <mergeCell ref="B106:D106"/>
    <mergeCell ref="B107:C107"/>
    <mergeCell ref="B108:C108"/>
    <mergeCell ref="B109:C109"/>
    <mergeCell ref="B110:C110"/>
    <mergeCell ref="C98:C100"/>
    <mergeCell ref="B67:D67"/>
    <mergeCell ref="C76:C77"/>
    <mergeCell ref="B78:C78"/>
    <mergeCell ref="B80:D80"/>
    <mergeCell ref="B83:D83"/>
    <mergeCell ref="B85:E85"/>
    <mergeCell ref="B86:D86"/>
    <mergeCell ref="B87:D87"/>
    <mergeCell ref="B88:D88"/>
    <mergeCell ref="B89:D89"/>
    <mergeCell ref="B91:E91"/>
    <mergeCell ref="B66:D66"/>
    <mergeCell ref="B8:D8"/>
    <mergeCell ref="B11:D11"/>
    <mergeCell ref="B23:D23"/>
    <mergeCell ref="B24:D24"/>
    <mergeCell ref="B25:D25"/>
    <mergeCell ref="B29:D29"/>
    <mergeCell ref="B30:D30"/>
    <mergeCell ref="B41:E41"/>
    <mergeCell ref="B51:D51"/>
    <mergeCell ref="B58:D58"/>
    <mergeCell ref="B59:D59"/>
  </mergeCells>
  <pageMargins left="0.39374999999999999" right="0.39374999999999999" top="0.63124999999999998" bottom="0.63124999999999998" header="0.39374999999999999" footer="0.39374999999999999"/>
  <pageSetup paperSize="9" scale="52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49"/>
  <sheetViews>
    <sheetView topLeftCell="A144" workbookViewId="0">
      <selection activeCell="E140" sqref="E140:E147"/>
    </sheetView>
  </sheetViews>
  <sheetFormatPr defaultColWidth="9.109375" defaultRowHeight="13.2" x14ac:dyDescent="0.25"/>
  <cols>
    <col min="1" max="1" width="4.44140625" style="107" customWidth="1"/>
    <col min="2" max="2" width="48.44140625" style="107" bestFit="1" customWidth="1"/>
    <col min="3" max="3" width="21" style="107" bestFit="1" customWidth="1"/>
    <col min="4" max="4" width="11.44140625" style="107" bestFit="1" customWidth="1"/>
    <col min="5" max="5" width="13.5546875" style="107" bestFit="1" customWidth="1"/>
    <col min="6" max="6" width="17.5546875" style="107" bestFit="1" customWidth="1"/>
    <col min="7" max="7" width="3.88671875" style="107" customWidth="1"/>
    <col min="8" max="8" width="12.88671875" style="107" customWidth="1"/>
    <col min="9" max="9" width="13" style="107" customWidth="1"/>
    <col min="10" max="10" width="11.44140625" style="107" bestFit="1" customWidth="1"/>
    <col min="11" max="11" width="13.5546875" style="107" bestFit="1" customWidth="1"/>
    <col min="12" max="12" width="11.6640625" style="107" bestFit="1" customWidth="1"/>
    <col min="13" max="16384" width="9.109375" style="107"/>
  </cols>
  <sheetData>
    <row r="1" spans="2:6" ht="13.8" thickBot="1" x14ac:dyDescent="0.3"/>
    <row r="2" spans="2:6" ht="21.6" thickBot="1" x14ac:dyDescent="0.3">
      <c r="B2" s="167" t="s">
        <v>198</v>
      </c>
      <c r="C2" s="168"/>
      <c r="D2" s="168"/>
      <c r="E2" s="168"/>
      <c r="F2" s="169"/>
    </row>
    <row r="3" spans="2:6" ht="14.4" x14ac:dyDescent="0.25">
      <c r="B3" s="170" t="s">
        <v>180</v>
      </c>
      <c r="C3" s="171"/>
      <c r="D3" s="171"/>
      <c r="E3" s="171"/>
      <c r="F3" s="172"/>
    </row>
    <row r="4" spans="2:6" ht="14.4" x14ac:dyDescent="0.25">
      <c r="B4" s="118" t="s">
        <v>134</v>
      </c>
      <c r="C4" s="108" t="s">
        <v>135</v>
      </c>
      <c r="D4" s="108" t="s">
        <v>4</v>
      </c>
      <c r="E4" s="108" t="s">
        <v>136</v>
      </c>
      <c r="F4" s="119" t="s">
        <v>76</v>
      </c>
    </row>
    <row r="5" spans="2:6" x14ac:dyDescent="0.25">
      <c r="B5" s="120" t="s">
        <v>137</v>
      </c>
      <c r="C5" s="102" t="s">
        <v>91</v>
      </c>
      <c r="D5" s="102">
        <v>30</v>
      </c>
      <c r="E5" s="110"/>
      <c r="F5" s="121">
        <f>D5*E5</f>
        <v>0</v>
      </c>
    </row>
    <row r="6" spans="2:6" x14ac:dyDescent="0.25">
      <c r="B6" s="120" t="s">
        <v>138</v>
      </c>
      <c r="C6" s="102" t="s">
        <v>91</v>
      </c>
      <c r="D6" s="102">
        <v>20</v>
      </c>
      <c r="E6" s="110"/>
      <c r="F6" s="121">
        <f t="shared" ref="F6:F35" si="0">D6*E6</f>
        <v>0</v>
      </c>
    </row>
    <row r="7" spans="2:6" x14ac:dyDescent="0.25">
      <c r="B7" s="120" t="s">
        <v>139</v>
      </c>
      <c r="C7" s="102" t="s">
        <v>91</v>
      </c>
      <c r="D7" s="102">
        <v>30</v>
      </c>
      <c r="E7" s="110"/>
      <c r="F7" s="121">
        <f t="shared" si="0"/>
        <v>0</v>
      </c>
    </row>
    <row r="8" spans="2:6" x14ac:dyDescent="0.25">
      <c r="B8" s="120" t="s">
        <v>140</v>
      </c>
      <c r="C8" s="102" t="s">
        <v>123</v>
      </c>
      <c r="D8" s="102">
        <v>12</v>
      </c>
      <c r="E8" s="110"/>
      <c r="F8" s="121">
        <f t="shared" si="0"/>
        <v>0</v>
      </c>
    </row>
    <row r="9" spans="2:6" x14ac:dyDescent="0.25">
      <c r="B9" s="120" t="s">
        <v>141</v>
      </c>
      <c r="C9" s="102" t="s">
        <v>123</v>
      </c>
      <c r="D9" s="102">
        <v>30</v>
      </c>
      <c r="E9" s="110"/>
      <c r="F9" s="121">
        <f t="shared" si="0"/>
        <v>0</v>
      </c>
    </row>
    <row r="10" spans="2:6" x14ac:dyDescent="0.25">
      <c r="B10" s="120" t="s">
        <v>142</v>
      </c>
      <c r="C10" s="102" t="s">
        <v>123</v>
      </c>
      <c r="D10" s="102">
        <v>30</v>
      </c>
      <c r="E10" s="110"/>
      <c r="F10" s="121">
        <f t="shared" si="0"/>
        <v>0</v>
      </c>
    </row>
    <row r="11" spans="2:6" x14ac:dyDescent="0.25">
      <c r="B11" s="120" t="s">
        <v>143</v>
      </c>
      <c r="C11" s="102" t="s">
        <v>123</v>
      </c>
      <c r="D11" s="102">
        <v>20</v>
      </c>
      <c r="E11" s="110"/>
      <c r="F11" s="121">
        <f t="shared" si="0"/>
        <v>0</v>
      </c>
    </row>
    <row r="12" spans="2:6" x14ac:dyDescent="0.25">
      <c r="B12" s="120" t="s">
        <v>144</v>
      </c>
      <c r="C12" s="109" t="s">
        <v>91</v>
      </c>
      <c r="D12" s="102">
        <v>7</v>
      </c>
      <c r="E12" s="110"/>
      <c r="F12" s="121">
        <f t="shared" si="0"/>
        <v>0</v>
      </c>
    </row>
    <row r="13" spans="2:6" x14ac:dyDescent="0.25">
      <c r="B13" s="120" t="s">
        <v>145</v>
      </c>
      <c r="C13" s="102" t="s">
        <v>123</v>
      </c>
      <c r="D13" s="102">
        <v>14</v>
      </c>
      <c r="E13" s="110"/>
      <c r="F13" s="121">
        <f t="shared" si="0"/>
        <v>0</v>
      </c>
    </row>
    <row r="14" spans="2:6" x14ac:dyDescent="0.25">
      <c r="B14" s="120" t="s">
        <v>146</v>
      </c>
      <c r="C14" s="102" t="s">
        <v>123</v>
      </c>
      <c r="D14" s="102">
        <v>6</v>
      </c>
      <c r="E14" s="110"/>
      <c r="F14" s="121">
        <f t="shared" si="0"/>
        <v>0</v>
      </c>
    </row>
    <row r="15" spans="2:6" x14ac:dyDescent="0.25">
      <c r="B15" s="120" t="s">
        <v>147</v>
      </c>
      <c r="C15" s="102" t="s">
        <v>123</v>
      </c>
      <c r="D15" s="102">
        <v>2</v>
      </c>
      <c r="E15" s="110"/>
      <c r="F15" s="121">
        <f t="shared" si="0"/>
        <v>0</v>
      </c>
    </row>
    <row r="16" spans="2:6" x14ac:dyDescent="0.25">
      <c r="B16" s="120" t="s">
        <v>148</v>
      </c>
      <c r="C16" s="102" t="s">
        <v>123</v>
      </c>
      <c r="D16" s="102">
        <v>24</v>
      </c>
      <c r="E16" s="110"/>
      <c r="F16" s="121">
        <f t="shared" si="0"/>
        <v>0</v>
      </c>
    </row>
    <row r="17" spans="2:6" x14ac:dyDescent="0.25">
      <c r="B17" s="120" t="s">
        <v>149</v>
      </c>
      <c r="C17" s="102" t="s">
        <v>123</v>
      </c>
      <c r="D17" s="102">
        <v>7</v>
      </c>
      <c r="E17" s="110"/>
      <c r="F17" s="121">
        <f t="shared" si="0"/>
        <v>0</v>
      </c>
    </row>
    <row r="18" spans="2:6" x14ac:dyDescent="0.25">
      <c r="B18" s="120" t="s">
        <v>150</v>
      </c>
      <c r="C18" s="102" t="s">
        <v>123</v>
      </c>
      <c r="D18" s="102">
        <v>14</v>
      </c>
      <c r="E18" s="110"/>
      <c r="F18" s="121">
        <f t="shared" si="0"/>
        <v>0</v>
      </c>
    </row>
    <row r="19" spans="2:6" x14ac:dyDescent="0.25">
      <c r="B19" s="120" t="s">
        <v>151</v>
      </c>
      <c r="C19" s="102" t="s">
        <v>152</v>
      </c>
      <c r="D19" s="102">
        <v>2</v>
      </c>
      <c r="E19" s="110"/>
      <c r="F19" s="121">
        <f t="shared" si="0"/>
        <v>0</v>
      </c>
    </row>
    <row r="20" spans="2:6" x14ac:dyDescent="0.25">
      <c r="B20" s="120" t="s">
        <v>78</v>
      </c>
      <c r="C20" s="102" t="s">
        <v>123</v>
      </c>
      <c r="D20" s="102">
        <v>14</v>
      </c>
      <c r="E20" s="110"/>
      <c r="F20" s="121">
        <f t="shared" si="0"/>
        <v>0</v>
      </c>
    </row>
    <row r="21" spans="2:6" x14ac:dyDescent="0.25">
      <c r="B21" s="120" t="s">
        <v>153</v>
      </c>
      <c r="C21" s="102" t="s">
        <v>154</v>
      </c>
      <c r="D21" s="102">
        <v>80</v>
      </c>
      <c r="E21" s="110"/>
      <c r="F21" s="121">
        <f t="shared" si="0"/>
        <v>0</v>
      </c>
    </row>
    <row r="22" spans="2:6" ht="26.4" x14ac:dyDescent="0.25">
      <c r="B22" s="122" t="s">
        <v>155</v>
      </c>
      <c r="C22" s="102" t="s">
        <v>156</v>
      </c>
      <c r="D22" s="102">
        <v>100</v>
      </c>
      <c r="E22" s="110"/>
      <c r="F22" s="121">
        <f t="shared" si="0"/>
        <v>0</v>
      </c>
    </row>
    <row r="23" spans="2:6" x14ac:dyDescent="0.25">
      <c r="B23" s="120" t="s">
        <v>157</v>
      </c>
      <c r="C23" s="102" t="s">
        <v>123</v>
      </c>
      <c r="D23" s="102">
        <v>7</v>
      </c>
      <c r="E23" s="110"/>
      <c r="F23" s="121">
        <f t="shared" si="0"/>
        <v>0</v>
      </c>
    </row>
    <row r="24" spans="2:6" x14ac:dyDescent="0.25">
      <c r="B24" s="120" t="s">
        <v>158</v>
      </c>
      <c r="C24" s="102" t="s">
        <v>123</v>
      </c>
      <c r="D24" s="102">
        <v>36</v>
      </c>
      <c r="E24" s="110"/>
      <c r="F24" s="121">
        <f t="shared" si="0"/>
        <v>0</v>
      </c>
    </row>
    <row r="25" spans="2:6" x14ac:dyDescent="0.25">
      <c r="B25" s="120" t="s">
        <v>159</v>
      </c>
      <c r="C25" s="102" t="s">
        <v>91</v>
      </c>
      <c r="D25" s="102">
        <v>5</v>
      </c>
      <c r="E25" s="110"/>
      <c r="F25" s="121">
        <f t="shared" si="0"/>
        <v>0</v>
      </c>
    </row>
    <row r="26" spans="2:6" x14ac:dyDescent="0.25">
      <c r="B26" s="120" t="s">
        <v>160</v>
      </c>
      <c r="C26" s="102" t="s">
        <v>123</v>
      </c>
      <c r="D26" s="102">
        <v>6</v>
      </c>
      <c r="E26" s="110"/>
      <c r="F26" s="121">
        <f t="shared" si="0"/>
        <v>0</v>
      </c>
    </row>
    <row r="27" spans="2:6" x14ac:dyDescent="0.25">
      <c r="B27" s="120" t="s">
        <v>161</v>
      </c>
      <c r="C27" s="102" t="s">
        <v>123</v>
      </c>
      <c r="D27" s="102">
        <v>8</v>
      </c>
      <c r="E27" s="110"/>
      <c r="F27" s="121">
        <f t="shared" si="0"/>
        <v>0</v>
      </c>
    </row>
    <row r="28" spans="2:6" x14ac:dyDescent="0.25">
      <c r="B28" s="120" t="s">
        <v>162</v>
      </c>
      <c r="C28" s="102" t="s">
        <v>91</v>
      </c>
      <c r="D28" s="102">
        <v>16</v>
      </c>
      <c r="E28" s="110"/>
      <c r="F28" s="121">
        <f t="shared" si="0"/>
        <v>0</v>
      </c>
    </row>
    <row r="29" spans="2:6" ht="26.4" x14ac:dyDescent="0.25">
      <c r="B29" s="122" t="s">
        <v>163</v>
      </c>
      <c r="C29" s="102" t="s">
        <v>123</v>
      </c>
      <c r="D29" s="102">
        <v>7</v>
      </c>
      <c r="E29" s="110"/>
      <c r="F29" s="121">
        <f t="shared" si="0"/>
        <v>0</v>
      </c>
    </row>
    <row r="30" spans="2:6" x14ac:dyDescent="0.25">
      <c r="B30" s="120" t="s">
        <v>164</v>
      </c>
      <c r="C30" s="102" t="s">
        <v>91</v>
      </c>
      <c r="D30" s="102">
        <v>25</v>
      </c>
      <c r="E30" s="110"/>
      <c r="F30" s="121">
        <f t="shared" si="0"/>
        <v>0</v>
      </c>
    </row>
    <row r="31" spans="2:6" ht="26.4" x14ac:dyDescent="0.25">
      <c r="B31" s="122" t="s">
        <v>165</v>
      </c>
      <c r="C31" s="102" t="s">
        <v>166</v>
      </c>
      <c r="D31" s="102">
        <v>2</v>
      </c>
      <c r="E31" s="110"/>
      <c r="F31" s="121">
        <f t="shared" si="0"/>
        <v>0</v>
      </c>
    </row>
    <row r="32" spans="2:6" ht="26.4" x14ac:dyDescent="0.25">
      <c r="B32" s="122" t="s">
        <v>167</v>
      </c>
      <c r="C32" s="102" t="s">
        <v>166</v>
      </c>
      <c r="D32" s="102">
        <v>5</v>
      </c>
      <c r="E32" s="110"/>
      <c r="F32" s="121">
        <f t="shared" si="0"/>
        <v>0</v>
      </c>
    </row>
    <row r="33" spans="2:6" ht="26.4" x14ac:dyDescent="0.25">
      <c r="B33" s="122" t="s">
        <v>168</v>
      </c>
      <c r="C33" s="102" t="s">
        <v>166</v>
      </c>
      <c r="D33" s="102">
        <v>5</v>
      </c>
      <c r="E33" s="110"/>
      <c r="F33" s="121">
        <f t="shared" si="0"/>
        <v>0</v>
      </c>
    </row>
    <row r="34" spans="2:6" x14ac:dyDescent="0.25">
      <c r="B34" s="122" t="s">
        <v>169</v>
      </c>
      <c r="C34" s="102" t="s">
        <v>91</v>
      </c>
      <c r="D34" s="102">
        <v>1</v>
      </c>
      <c r="E34" s="110"/>
      <c r="F34" s="121">
        <f t="shared" si="0"/>
        <v>0</v>
      </c>
    </row>
    <row r="35" spans="2:6" x14ac:dyDescent="0.25">
      <c r="B35" s="122" t="s">
        <v>170</v>
      </c>
      <c r="C35" s="102" t="s">
        <v>123</v>
      </c>
      <c r="D35" s="102">
        <v>1</v>
      </c>
      <c r="E35" s="110"/>
      <c r="F35" s="121">
        <f t="shared" si="0"/>
        <v>0</v>
      </c>
    </row>
    <row r="36" spans="2:6" ht="14.4" x14ac:dyDescent="0.25">
      <c r="B36" s="164" t="s">
        <v>116</v>
      </c>
      <c r="C36" s="165"/>
      <c r="D36" s="165"/>
      <c r="E36" s="166"/>
      <c r="F36" s="123">
        <f>SUM(F5:F35)</f>
        <v>0</v>
      </c>
    </row>
    <row r="37" spans="2:6" ht="14.4" x14ac:dyDescent="0.25">
      <c r="B37" s="161" t="s">
        <v>181</v>
      </c>
      <c r="C37" s="162"/>
      <c r="D37" s="162"/>
      <c r="E37" s="163"/>
      <c r="F37" s="124">
        <f>F36/9</f>
        <v>0</v>
      </c>
    </row>
    <row r="38" spans="2:6" x14ac:dyDescent="0.25">
      <c r="B38" s="122"/>
      <c r="C38" s="109"/>
      <c r="D38" s="109"/>
      <c r="E38" s="109"/>
      <c r="F38" s="125"/>
    </row>
    <row r="39" spans="2:6" ht="14.4" x14ac:dyDescent="0.25">
      <c r="B39" s="158" t="s">
        <v>171</v>
      </c>
      <c r="C39" s="159"/>
      <c r="D39" s="159"/>
      <c r="E39" s="159"/>
      <c r="F39" s="160"/>
    </row>
    <row r="40" spans="2:6" ht="14.4" x14ac:dyDescent="0.25">
      <c r="B40" s="118" t="s">
        <v>134</v>
      </c>
      <c r="C40" s="108" t="s">
        <v>135</v>
      </c>
      <c r="D40" s="108" t="s">
        <v>4</v>
      </c>
      <c r="E40" s="108" t="s">
        <v>136</v>
      </c>
      <c r="F40" s="119" t="s">
        <v>76</v>
      </c>
    </row>
    <row r="41" spans="2:6" x14ac:dyDescent="0.25">
      <c r="B41" s="122" t="s">
        <v>95</v>
      </c>
      <c r="C41" s="102" t="s">
        <v>123</v>
      </c>
      <c r="D41" s="102">
        <v>8</v>
      </c>
      <c r="E41" s="110"/>
      <c r="F41" s="121">
        <f t="shared" ref="F41:F42" si="1">D41*E41</f>
        <v>0</v>
      </c>
    </row>
    <row r="42" spans="2:6" x14ac:dyDescent="0.25">
      <c r="B42" s="122" t="s">
        <v>172</v>
      </c>
      <c r="C42" s="102" t="s">
        <v>123</v>
      </c>
      <c r="D42" s="102">
        <v>8</v>
      </c>
      <c r="E42" s="110"/>
      <c r="F42" s="121">
        <f t="shared" si="1"/>
        <v>0</v>
      </c>
    </row>
    <row r="43" spans="2:6" ht="14.4" x14ac:dyDescent="0.25">
      <c r="B43" s="164" t="s">
        <v>182</v>
      </c>
      <c r="C43" s="165"/>
      <c r="D43" s="165"/>
      <c r="E43" s="166"/>
      <c r="F43" s="123">
        <f>SUM(F41:F42)</f>
        <v>0</v>
      </c>
    </row>
    <row r="44" spans="2:6" ht="14.4" x14ac:dyDescent="0.25">
      <c r="B44" s="161" t="s">
        <v>181</v>
      </c>
      <c r="C44" s="162"/>
      <c r="D44" s="162"/>
      <c r="E44" s="163"/>
      <c r="F44" s="124">
        <f>F43/9/4</f>
        <v>0</v>
      </c>
    </row>
    <row r="45" spans="2:6" x14ac:dyDescent="0.25">
      <c r="B45" s="122"/>
      <c r="C45" s="109"/>
      <c r="D45" s="109"/>
      <c r="E45" s="109"/>
      <c r="F45" s="125"/>
    </row>
    <row r="46" spans="2:6" ht="14.4" x14ac:dyDescent="0.25">
      <c r="B46" s="158" t="s">
        <v>173</v>
      </c>
      <c r="C46" s="159"/>
      <c r="D46" s="159"/>
      <c r="E46" s="159"/>
      <c r="F46" s="160"/>
    </row>
    <row r="47" spans="2:6" ht="14.4" x14ac:dyDescent="0.25">
      <c r="B47" s="118" t="s">
        <v>134</v>
      </c>
      <c r="C47" s="108" t="s">
        <v>135</v>
      </c>
      <c r="D47" s="108" t="s">
        <v>4</v>
      </c>
      <c r="E47" s="108" t="s">
        <v>136</v>
      </c>
      <c r="F47" s="119" t="s">
        <v>76</v>
      </c>
    </row>
    <row r="48" spans="2:6" x14ac:dyDescent="0.25">
      <c r="B48" s="122" t="s">
        <v>94</v>
      </c>
      <c r="C48" s="102" t="s">
        <v>123</v>
      </c>
      <c r="D48" s="102">
        <v>3</v>
      </c>
      <c r="E48" s="110"/>
      <c r="F48" s="121">
        <f t="shared" ref="F48:F55" si="2">D48*E48</f>
        <v>0</v>
      </c>
    </row>
    <row r="49" spans="2:6" x14ac:dyDescent="0.25">
      <c r="B49" s="122" t="s">
        <v>174</v>
      </c>
      <c r="C49" s="102" t="s">
        <v>123</v>
      </c>
      <c r="D49" s="102">
        <v>7</v>
      </c>
      <c r="E49" s="110"/>
      <c r="F49" s="121">
        <f t="shared" si="2"/>
        <v>0</v>
      </c>
    </row>
    <row r="50" spans="2:6" x14ac:dyDescent="0.25">
      <c r="B50" s="122" t="s">
        <v>175</v>
      </c>
      <c r="C50" s="102" t="s">
        <v>123</v>
      </c>
      <c r="D50" s="102">
        <v>7</v>
      </c>
      <c r="E50" s="110"/>
      <c r="F50" s="121">
        <f t="shared" si="2"/>
        <v>0</v>
      </c>
    </row>
    <row r="51" spans="2:6" x14ac:dyDescent="0.25">
      <c r="B51" s="122" t="s">
        <v>176</v>
      </c>
      <c r="C51" s="102" t="s">
        <v>123</v>
      </c>
      <c r="D51" s="102">
        <v>3</v>
      </c>
      <c r="E51" s="110"/>
      <c r="F51" s="121">
        <f t="shared" si="2"/>
        <v>0</v>
      </c>
    </row>
    <row r="52" spans="2:6" x14ac:dyDescent="0.25">
      <c r="B52" s="122" t="s">
        <v>177</v>
      </c>
      <c r="C52" s="102" t="s">
        <v>123</v>
      </c>
      <c r="D52" s="102">
        <v>10</v>
      </c>
      <c r="E52" s="110"/>
      <c r="F52" s="121">
        <f t="shared" si="2"/>
        <v>0</v>
      </c>
    </row>
    <row r="53" spans="2:6" x14ac:dyDescent="0.25">
      <c r="B53" s="122" t="s">
        <v>93</v>
      </c>
      <c r="C53" s="102" t="s">
        <v>123</v>
      </c>
      <c r="D53" s="102">
        <v>7</v>
      </c>
      <c r="E53" s="110"/>
      <c r="F53" s="121">
        <f t="shared" si="2"/>
        <v>0</v>
      </c>
    </row>
    <row r="54" spans="2:6" x14ac:dyDescent="0.25">
      <c r="B54" s="122" t="s">
        <v>178</v>
      </c>
      <c r="C54" s="102" t="s">
        <v>123</v>
      </c>
      <c r="D54" s="102">
        <v>7</v>
      </c>
      <c r="E54" s="110"/>
      <c r="F54" s="121">
        <f t="shared" si="2"/>
        <v>0</v>
      </c>
    </row>
    <row r="55" spans="2:6" x14ac:dyDescent="0.25">
      <c r="B55" s="122" t="s">
        <v>179</v>
      </c>
      <c r="C55" s="102" t="s">
        <v>123</v>
      </c>
      <c r="D55" s="102">
        <v>3</v>
      </c>
      <c r="E55" s="110"/>
      <c r="F55" s="121">
        <f t="shared" si="2"/>
        <v>0</v>
      </c>
    </row>
    <row r="56" spans="2:6" ht="14.4" x14ac:dyDescent="0.25">
      <c r="B56" s="164" t="s">
        <v>116</v>
      </c>
      <c r="C56" s="165"/>
      <c r="D56" s="165"/>
      <c r="E56" s="166"/>
      <c r="F56" s="123">
        <f>SUM(F48:F55)</f>
        <v>0</v>
      </c>
    </row>
    <row r="57" spans="2:6" ht="15" thickBot="1" x14ac:dyDescent="0.3">
      <c r="B57" s="173" t="s">
        <v>181</v>
      </c>
      <c r="C57" s="174"/>
      <c r="D57" s="174"/>
      <c r="E57" s="175"/>
      <c r="F57" s="126">
        <f>F56/9/6</f>
        <v>0</v>
      </c>
    </row>
    <row r="58" spans="2:6" ht="21.6" thickBot="1" x14ac:dyDescent="0.3">
      <c r="B58" s="176" t="s">
        <v>183</v>
      </c>
      <c r="C58" s="177"/>
      <c r="D58" s="177"/>
      <c r="E58" s="178"/>
      <c r="F58" s="128">
        <f>F57+F44+F37</f>
        <v>0</v>
      </c>
    </row>
    <row r="61" spans="2:6" ht="13.8" thickBot="1" x14ac:dyDescent="0.3"/>
    <row r="62" spans="2:6" ht="21.6" thickBot="1" x14ac:dyDescent="0.3">
      <c r="B62" s="179" t="s">
        <v>199</v>
      </c>
      <c r="C62" s="180"/>
      <c r="D62" s="180"/>
      <c r="E62" s="180"/>
      <c r="F62" s="181"/>
    </row>
    <row r="63" spans="2:6" ht="14.4" x14ac:dyDescent="0.25">
      <c r="B63" s="170" t="s">
        <v>197</v>
      </c>
      <c r="C63" s="171"/>
      <c r="D63" s="171"/>
      <c r="E63" s="171"/>
      <c r="F63" s="172"/>
    </row>
    <row r="64" spans="2:6" ht="14.4" x14ac:dyDescent="0.25">
      <c r="B64" s="118" t="s">
        <v>134</v>
      </c>
      <c r="C64" s="108" t="s">
        <v>135</v>
      </c>
      <c r="D64" s="108" t="s">
        <v>4</v>
      </c>
      <c r="E64" s="108" t="s">
        <v>136</v>
      </c>
      <c r="F64" s="119" t="s">
        <v>76</v>
      </c>
    </row>
    <row r="65" spans="2:6" x14ac:dyDescent="0.25">
      <c r="B65" s="120" t="s">
        <v>137</v>
      </c>
      <c r="C65" s="102" t="s">
        <v>184</v>
      </c>
      <c r="D65" s="102">
        <v>2</v>
      </c>
      <c r="E65" s="110"/>
      <c r="F65" s="121">
        <f>D65*E65</f>
        <v>0</v>
      </c>
    </row>
    <row r="66" spans="2:6" x14ac:dyDescent="0.25">
      <c r="B66" s="120" t="s">
        <v>138</v>
      </c>
      <c r="C66" s="102" t="s">
        <v>184</v>
      </c>
      <c r="D66" s="102">
        <v>2</v>
      </c>
      <c r="E66" s="110"/>
      <c r="F66" s="121">
        <f t="shared" ref="F66:F92" si="3">D66*E66</f>
        <v>0</v>
      </c>
    </row>
    <row r="67" spans="2:6" x14ac:dyDescent="0.25">
      <c r="B67" s="120" t="s">
        <v>139</v>
      </c>
      <c r="C67" s="102" t="s">
        <v>184</v>
      </c>
      <c r="D67" s="102">
        <v>2</v>
      </c>
      <c r="E67" s="110"/>
      <c r="F67" s="121">
        <f t="shared" si="3"/>
        <v>0</v>
      </c>
    </row>
    <row r="68" spans="2:6" x14ac:dyDescent="0.25">
      <c r="B68" s="120" t="s">
        <v>226</v>
      </c>
      <c r="C68" s="102" t="s">
        <v>123</v>
      </c>
      <c r="D68" s="102">
        <v>10</v>
      </c>
      <c r="E68" s="110"/>
      <c r="F68" s="121">
        <f t="shared" si="3"/>
        <v>0</v>
      </c>
    </row>
    <row r="69" spans="2:6" x14ac:dyDescent="0.25">
      <c r="B69" s="120" t="s">
        <v>141</v>
      </c>
      <c r="C69" s="102" t="s">
        <v>185</v>
      </c>
      <c r="D69" s="102">
        <v>10</v>
      </c>
      <c r="E69" s="110"/>
      <c r="F69" s="121">
        <f t="shared" si="3"/>
        <v>0</v>
      </c>
    </row>
    <row r="70" spans="2:6" x14ac:dyDescent="0.25">
      <c r="B70" s="120" t="s">
        <v>142</v>
      </c>
      <c r="C70" s="102" t="s">
        <v>184</v>
      </c>
      <c r="D70" s="102">
        <v>6</v>
      </c>
      <c r="E70" s="110"/>
      <c r="F70" s="121">
        <f t="shared" si="3"/>
        <v>0</v>
      </c>
    </row>
    <row r="71" spans="2:6" x14ac:dyDescent="0.25">
      <c r="B71" s="120" t="s">
        <v>143</v>
      </c>
      <c r="C71" s="102" t="s">
        <v>184</v>
      </c>
      <c r="D71" s="102">
        <v>2</v>
      </c>
      <c r="E71" s="110"/>
      <c r="F71" s="121">
        <f t="shared" si="3"/>
        <v>0</v>
      </c>
    </row>
    <row r="72" spans="2:6" x14ac:dyDescent="0.25">
      <c r="B72" s="120" t="s">
        <v>186</v>
      </c>
      <c r="C72" s="102" t="s">
        <v>123</v>
      </c>
      <c r="D72" s="102">
        <v>5</v>
      </c>
      <c r="E72" s="110"/>
      <c r="F72" s="121">
        <f t="shared" si="3"/>
        <v>0</v>
      </c>
    </row>
    <row r="73" spans="2:6" x14ac:dyDescent="0.25">
      <c r="B73" s="120" t="s">
        <v>227</v>
      </c>
      <c r="C73" s="102" t="s">
        <v>123</v>
      </c>
      <c r="D73" s="102">
        <v>2</v>
      </c>
      <c r="E73" s="110"/>
      <c r="F73" s="121">
        <f t="shared" si="3"/>
        <v>0</v>
      </c>
    </row>
    <row r="74" spans="2:6" x14ac:dyDescent="0.25">
      <c r="B74" s="120" t="s">
        <v>145</v>
      </c>
      <c r="C74" s="102" t="s">
        <v>123</v>
      </c>
      <c r="D74" s="102">
        <v>5</v>
      </c>
      <c r="E74" s="110"/>
      <c r="F74" s="121">
        <f t="shared" si="3"/>
        <v>0</v>
      </c>
    </row>
    <row r="75" spans="2:6" x14ac:dyDescent="0.25">
      <c r="B75" s="120" t="s">
        <v>146</v>
      </c>
      <c r="C75" s="102" t="s">
        <v>123</v>
      </c>
      <c r="D75" s="102">
        <v>10</v>
      </c>
      <c r="E75" s="110"/>
      <c r="F75" s="121">
        <f t="shared" si="3"/>
        <v>0</v>
      </c>
    </row>
    <row r="76" spans="2:6" x14ac:dyDescent="0.25">
      <c r="B76" s="120" t="s">
        <v>187</v>
      </c>
      <c r="C76" s="102" t="s">
        <v>123</v>
      </c>
      <c r="D76" s="102">
        <v>5</v>
      </c>
      <c r="E76" s="110"/>
      <c r="F76" s="121">
        <f t="shared" si="3"/>
        <v>0</v>
      </c>
    </row>
    <row r="77" spans="2:6" x14ac:dyDescent="0.25">
      <c r="B77" s="120" t="s">
        <v>148</v>
      </c>
      <c r="C77" s="102" t="s">
        <v>123</v>
      </c>
      <c r="D77" s="102">
        <v>5</v>
      </c>
      <c r="E77" s="110"/>
      <c r="F77" s="121">
        <f t="shared" si="3"/>
        <v>0</v>
      </c>
    </row>
    <row r="78" spans="2:6" x14ac:dyDescent="0.25">
      <c r="B78" s="120" t="s">
        <v>149</v>
      </c>
      <c r="C78" s="102" t="s">
        <v>123</v>
      </c>
      <c r="D78" s="102">
        <v>5</v>
      </c>
      <c r="E78" s="110"/>
      <c r="F78" s="121">
        <f t="shared" si="3"/>
        <v>0</v>
      </c>
    </row>
    <row r="79" spans="2:6" x14ac:dyDescent="0.25">
      <c r="B79" s="120" t="s">
        <v>150</v>
      </c>
      <c r="C79" s="102" t="s">
        <v>123</v>
      </c>
      <c r="D79" s="102">
        <v>5</v>
      </c>
      <c r="E79" s="110"/>
      <c r="F79" s="121">
        <f t="shared" si="3"/>
        <v>0</v>
      </c>
    </row>
    <row r="80" spans="2:6" x14ac:dyDescent="0.25">
      <c r="B80" s="120" t="s">
        <v>151</v>
      </c>
      <c r="C80" s="102" t="s">
        <v>152</v>
      </c>
      <c r="D80" s="102">
        <v>2</v>
      </c>
      <c r="E80" s="110"/>
      <c r="F80" s="121">
        <f t="shared" si="3"/>
        <v>0</v>
      </c>
    </row>
    <row r="81" spans="2:6" x14ac:dyDescent="0.25">
      <c r="B81" s="120" t="s">
        <v>78</v>
      </c>
      <c r="C81" s="102" t="s">
        <v>123</v>
      </c>
      <c r="D81" s="102">
        <v>5</v>
      </c>
      <c r="E81" s="110"/>
      <c r="F81" s="121">
        <f t="shared" si="3"/>
        <v>0</v>
      </c>
    </row>
    <row r="82" spans="2:6" x14ac:dyDescent="0.25">
      <c r="B82" s="120" t="s">
        <v>153</v>
      </c>
      <c r="C82" s="102" t="s">
        <v>154</v>
      </c>
      <c r="D82" s="102">
        <v>2</v>
      </c>
      <c r="E82" s="110"/>
      <c r="F82" s="121">
        <f t="shared" si="3"/>
        <v>0</v>
      </c>
    </row>
    <row r="83" spans="2:6" x14ac:dyDescent="0.25">
      <c r="B83" s="120" t="s">
        <v>188</v>
      </c>
      <c r="C83" s="102" t="s">
        <v>189</v>
      </c>
      <c r="D83" s="102">
        <v>2</v>
      </c>
      <c r="E83" s="110"/>
      <c r="F83" s="121">
        <f t="shared" si="3"/>
        <v>0</v>
      </c>
    </row>
    <row r="84" spans="2:6" ht="26.4" x14ac:dyDescent="0.25">
      <c r="B84" s="122" t="s">
        <v>155</v>
      </c>
      <c r="C84" s="102" t="s">
        <v>156</v>
      </c>
      <c r="D84" s="102">
        <v>4</v>
      </c>
      <c r="E84" s="110"/>
      <c r="F84" s="121">
        <f t="shared" si="3"/>
        <v>0</v>
      </c>
    </row>
    <row r="85" spans="2:6" x14ac:dyDescent="0.25">
      <c r="B85" s="120" t="s">
        <v>157</v>
      </c>
      <c r="C85" s="102" t="s">
        <v>123</v>
      </c>
      <c r="D85" s="102">
        <v>3</v>
      </c>
      <c r="E85" s="110"/>
      <c r="F85" s="121">
        <f t="shared" si="3"/>
        <v>0</v>
      </c>
    </row>
    <row r="86" spans="2:6" x14ac:dyDescent="0.25">
      <c r="B86" s="120" t="s">
        <v>158</v>
      </c>
      <c r="C86" s="102" t="s">
        <v>123</v>
      </c>
      <c r="D86" s="102">
        <v>10</v>
      </c>
      <c r="E86" s="110"/>
      <c r="F86" s="121">
        <f t="shared" si="3"/>
        <v>0</v>
      </c>
    </row>
    <row r="87" spans="2:6" x14ac:dyDescent="0.25">
      <c r="B87" s="120" t="s">
        <v>160</v>
      </c>
      <c r="C87" s="102" t="s">
        <v>190</v>
      </c>
      <c r="D87" s="102">
        <v>2</v>
      </c>
      <c r="E87" s="110"/>
      <c r="F87" s="121">
        <f t="shared" si="3"/>
        <v>0</v>
      </c>
    </row>
    <row r="88" spans="2:6" x14ac:dyDescent="0.25">
      <c r="B88" s="120" t="s">
        <v>164</v>
      </c>
      <c r="C88" s="102" t="s">
        <v>184</v>
      </c>
      <c r="D88" s="102">
        <v>2</v>
      </c>
      <c r="E88" s="110"/>
      <c r="F88" s="121">
        <f t="shared" si="3"/>
        <v>0</v>
      </c>
    </row>
    <row r="89" spans="2:6" ht="26.4" x14ac:dyDescent="0.25">
      <c r="B89" s="122" t="s">
        <v>191</v>
      </c>
      <c r="C89" s="102" t="s">
        <v>166</v>
      </c>
      <c r="D89" s="102">
        <v>2</v>
      </c>
      <c r="E89" s="110"/>
      <c r="F89" s="121">
        <f t="shared" si="3"/>
        <v>0</v>
      </c>
    </row>
    <row r="90" spans="2:6" ht="26.4" x14ac:dyDescent="0.25">
      <c r="B90" s="122" t="s">
        <v>192</v>
      </c>
      <c r="C90" s="102" t="s">
        <v>166</v>
      </c>
      <c r="D90" s="102">
        <v>2</v>
      </c>
      <c r="E90" s="110"/>
      <c r="F90" s="121">
        <f t="shared" si="3"/>
        <v>0</v>
      </c>
    </row>
    <row r="91" spans="2:6" ht="26.4" x14ac:dyDescent="0.25">
      <c r="B91" s="122" t="s">
        <v>193</v>
      </c>
      <c r="C91" s="102" t="s">
        <v>166</v>
      </c>
      <c r="D91" s="102">
        <v>2</v>
      </c>
      <c r="E91" s="110"/>
      <c r="F91" s="121">
        <f t="shared" si="3"/>
        <v>0</v>
      </c>
    </row>
    <row r="92" spans="2:6" x14ac:dyDescent="0.25">
      <c r="B92" s="122" t="s">
        <v>169</v>
      </c>
      <c r="C92" s="102" t="s">
        <v>91</v>
      </c>
      <c r="D92" s="102">
        <v>2</v>
      </c>
      <c r="E92" s="110"/>
      <c r="F92" s="121">
        <f t="shared" si="3"/>
        <v>0</v>
      </c>
    </row>
    <row r="93" spans="2:6" ht="14.4" x14ac:dyDescent="0.25">
      <c r="B93" s="164" t="s">
        <v>18</v>
      </c>
      <c r="C93" s="165"/>
      <c r="D93" s="165"/>
      <c r="E93" s="166"/>
      <c r="F93" s="123">
        <f>SUM(F65:F92)</f>
        <v>0</v>
      </c>
    </row>
    <row r="94" spans="2:6" ht="14.4" x14ac:dyDescent="0.25">
      <c r="B94" s="161" t="s">
        <v>181</v>
      </c>
      <c r="C94" s="162"/>
      <c r="D94" s="162"/>
      <c r="E94" s="163"/>
      <c r="F94" s="124">
        <f>F93</f>
        <v>0</v>
      </c>
    </row>
    <row r="95" spans="2:6" x14ac:dyDescent="0.25">
      <c r="B95" s="122"/>
      <c r="C95" s="109"/>
      <c r="D95" s="109"/>
      <c r="E95" s="109"/>
      <c r="F95" s="125"/>
    </row>
    <row r="96" spans="2:6" ht="14.4" x14ac:dyDescent="0.25">
      <c r="B96" s="158" t="s">
        <v>171</v>
      </c>
      <c r="C96" s="159"/>
      <c r="D96" s="159"/>
      <c r="E96" s="159"/>
      <c r="F96" s="160"/>
    </row>
    <row r="97" spans="2:6" ht="14.4" x14ac:dyDescent="0.25">
      <c r="B97" s="118" t="s">
        <v>134</v>
      </c>
      <c r="C97" s="108" t="s">
        <v>135</v>
      </c>
      <c r="D97" s="108" t="s">
        <v>4</v>
      </c>
      <c r="E97" s="108" t="s">
        <v>136</v>
      </c>
      <c r="F97" s="119" t="s">
        <v>76</v>
      </c>
    </row>
    <row r="98" spans="2:6" x14ac:dyDescent="0.25">
      <c r="B98" s="122" t="s">
        <v>95</v>
      </c>
      <c r="C98" s="102" t="s">
        <v>123</v>
      </c>
      <c r="D98" s="102">
        <v>1</v>
      </c>
      <c r="E98" s="110"/>
      <c r="F98" s="121">
        <f t="shared" ref="F98" si="4">D98*E98</f>
        <v>0</v>
      </c>
    </row>
    <row r="99" spans="2:6" ht="14.4" x14ac:dyDescent="0.25">
      <c r="B99" s="164" t="s">
        <v>116</v>
      </c>
      <c r="C99" s="165"/>
      <c r="D99" s="165"/>
      <c r="E99" s="166"/>
      <c r="F99" s="123">
        <f>F98/4</f>
        <v>0</v>
      </c>
    </row>
    <row r="100" spans="2:6" ht="14.4" x14ac:dyDescent="0.25">
      <c r="B100" s="161" t="s">
        <v>181</v>
      </c>
      <c r="C100" s="162"/>
      <c r="D100" s="162"/>
      <c r="E100" s="163"/>
      <c r="F100" s="124">
        <f>F99/4</f>
        <v>0</v>
      </c>
    </row>
    <row r="101" spans="2:6" x14ac:dyDescent="0.25">
      <c r="B101" s="122"/>
      <c r="C101" s="109"/>
      <c r="D101" s="109"/>
      <c r="E101" s="109"/>
      <c r="F101" s="125"/>
    </row>
    <row r="102" spans="2:6" ht="14.4" x14ac:dyDescent="0.25">
      <c r="B102" s="158" t="s">
        <v>173</v>
      </c>
      <c r="C102" s="159"/>
      <c r="D102" s="159"/>
      <c r="E102" s="159"/>
      <c r="F102" s="160"/>
    </row>
    <row r="103" spans="2:6" ht="14.4" x14ac:dyDescent="0.25">
      <c r="B103" s="118" t="s">
        <v>134</v>
      </c>
      <c r="C103" s="108" t="s">
        <v>135</v>
      </c>
      <c r="D103" s="108" t="s">
        <v>4</v>
      </c>
      <c r="E103" s="108" t="s">
        <v>136</v>
      </c>
      <c r="F103" s="119" t="s">
        <v>76</v>
      </c>
    </row>
    <row r="104" spans="2:6" x14ac:dyDescent="0.25">
      <c r="B104" s="122" t="s">
        <v>94</v>
      </c>
      <c r="C104" s="102" t="s">
        <v>123</v>
      </c>
      <c r="D104" s="102">
        <v>2</v>
      </c>
      <c r="E104" s="110"/>
      <c r="F104" s="121">
        <f t="shared" ref="F104:F110" si="5">D104*E104</f>
        <v>0</v>
      </c>
    </row>
    <row r="105" spans="2:6" x14ac:dyDescent="0.25">
      <c r="B105" s="122" t="s">
        <v>174</v>
      </c>
      <c r="C105" s="102" t="s">
        <v>123</v>
      </c>
      <c r="D105" s="102">
        <v>2</v>
      </c>
      <c r="E105" s="110"/>
      <c r="F105" s="121">
        <f t="shared" si="5"/>
        <v>0</v>
      </c>
    </row>
    <row r="106" spans="2:6" x14ac:dyDescent="0.25">
      <c r="B106" s="122" t="s">
        <v>194</v>
      </c>
      <c r="C106" s="102" t="s">
        <v>123</v>
      </c>
      <c r="D106" s="102">
        <v>2</v>
      </c>
      <c r="E106" s="110"/>
      <c r="F106" s="121">
        <f t="shared" si="5"/>
        <v>0</v>
      </c>
    </row>
    <row r="107" spans="2:6" x14ac:dyDescent="0.25">
      <c r="B107" s="122" t="s">
        <v>195</v>
      </c>
      <c r="C107" s="102" t="s">
        <v>123</v>
      </c>
      <c r="D107" s="102">
        <v>2</v>
      </c>
      <c r="E107" s="110"/>
      <c r="F107" s="121">
        <f t="shared" si="5"/>
        <v>0</v>
      </c>
    </row>
    <row r="108" spans="2:6" x14ac:dyDescent="0.25">
      <c r="B108" s="122" t="s">
        <v>196</v>
      </c>
      <c r="C108" s="102" t="s">
        <v>123</v>
      </c>
      <c r="D108" s="102">
        <v>2</v>
      </c>
      <c r="E108" s="110"/>
      <c r="F108" s="121">
        <f t="shared" si="5"/>
        <v>0</v>
      </c>
    </row>
    <row r="109" spans="2:6" x14ac:dyDescent="0.25">
      <c r="B109" s="122" t="s">
        <v>93</v>
      </c>
      <c r="C109" s="102" t="s">
        <v>123</v>
      </c>
      <c r="D109" s="102">
        <v>2</v>
      </c>
      <c r="E109" s="110"/>
      <c r="F109" s="121">
        <f t="shared" si="5"/>
        <v>0</v>
      </c>
    </row>
    <row r="110" spans="2:6" x14ac:dyDescent="0.25">
      <c r="B110" s="122" t="s">
        <v>178</v>
      </c>
      <c r="C110" s="102" t="s">
        <v>123</v>
      </c>
      <c r="D110" s="102">
        <v>3</v>
      </c>
      <c r="E110" s="110"/>
      <c r="F110" s="121">
        <f t="shared" si="5"/>
        <v>0</v>
      </c>
    </row>
    <row r="111" spans="2:6" ht="14.4" x14ac:dyDescent="0.25">
      <c r="B111" s="164" t="s">
        <v>116</v>
      </c>
      <c r="C111" s="165"/>
      <c r="D111" s="165"/>
      <c r="E111" s="166"/>
      <c r="F111" s="123">
        <f>SUM(F104:F110)</f>
        <v>0</v>
      </c>
    </row>
    <row r="112" spans="2:6" ht="15" thickBot="1" x14ac:dyDescent="0.3">
      <c r="B112" s="173" t="s">
        <v>181</v>
      </c>
      <c r="C112" s="174"/>
      <c r="D112" s="174"/>
      <c r="E112" s="175"/>
      <c r="F112" s="126">
        <f>F111/6</f>
        <v>0</v>
      </c>
    </row>
    <row r="113" spans="2:6" ht="21.6" thickBot="1" x14ac:dyDescent="0.3">
      <c r="B113" s="188" t="s">
        <v>207</v>
      </c>
      <c r="C113" s="189"/>
      <c r="D113" s="189"/>
      <c r="E113" s="190"/>
      <c r="F113" s="127">
        <f>F112+F100+F94</f>
        <v>0</v>
      </c>
    </row>
    <row r="115" spans="2:6" ht="13.8" thickBot="1" x14ac:dyDescent="0.3"/>
    <row r="116" spans="2:6" ht="21.6" thickBot="1" x14ac:dyDescent="0.3">
      <c r="B116" s="182" t="s">
        <v>206</v>
      </c>
      <c r="C116" s="183"/>
      <c r="D116" s="183"/>
      <c r="E116" s="183"/>
      <c r="F116" s="184"/>
    </row>
    <row r="117" spans="2:6" ht="14.4" x14ac:dyDescent="0.25">
      <c r="B117" s="170" t="s">
        <v>133</v>
      </c>
      <c r="C117" s="171"/>
      <c r="D117" s="171"/>
      <c r="E117" s="171"/>
      <c r="F117" s="172"/>
    </row>
    <row r="118" spans="2:6" ht="14.4" x14ac:dyDescent="0.25">
      <c r="B118" s="118" t="s">
        <v>134</v>
      </c>
      <c r="C118" s="108" t="s">
        <v>135</v>
      </c>
      <c r="D118" s="108" t="s">
        <v>4</v>
      </c>
      <c r="E118" s="108" t="s">
        <v>136</v>
      </c>
      <c r="F118" s="119" t="s">
        <v>76</v>
      </c>
    </row>
    <row r="119" spans="2:6" x14ac:dyDescent="0.25">
      <c r="B119" s="120" t="s">
        <v>137</v>
      </c>
      <c r="C119" s="102" t="s">
        <v>91</v>
      </c>
      <c r="D119" s="102">
        <v>10</v>
      </c>
      <c r="E119" s="110"/>
      <c r="F119" s="121">
        <f>D119*E119</f>
        <v>0</v>
      </c>
    </row>
    <row r="120" spans="2:6" x14ac:dyDescent="0.25">
      <c r="B120" s="120" t="s">
        <v>138</v>
      </c>
      <c r="C120" s="102" t="s">
        <v>91</v>
      </c>
      <c r="D120" s="102">
        <v>5</v>
      </c>
      <c r="E120" s="110"/>
      <c r="F120" s="121">
        <f t="shared" ref="F120:F147" si="6">D120*E120</f>
        <v>0</v>
      </c>
    </row>
    <row r="121" spans="2:6" x14ac:dyDescent="0.25">
      <c r="B121" s="120" t="s">
        <v>139</v>
      </c>
      <c r="C121" s="102" t="s">
        <v>91</v>
      </c>
      <c r="D121" s="102">
        <v>10</v>
      </c>
      <c r="E121" s="110"/>
      <c r="F121" s="121">
        <f t="shared" si="6"/>
        <v>0</v>
      </c>
    </row>
    <row r="122" spans="2:6" x14ac:dyDescent="0.25">
      <c r="B122" s="120" t="s">
        <v>140</v>
      </c>
      <c r="C122" s="102" t="s">
        <v>123</v>
      </c>
      <c r="D122" s="102">
        <v>4</v>
      </c>
      <c r="E122" s="110"/>
      <c r="F122" s="121">
        <f t="shared" si="6"/>
        <v>0</v>
      </c>
    </row>
    <row r="123" spans="2:6" x14ac:dyDescent="0.25">
      <c r="B123" s="120" t="s">
        <v>141</v>
      </c>
      <c r="C123" s="102" t="s">
        <v>123</v>
      </c>
      <c r="D123" s="102">
        <v>8</v>
      </c>
      <c r="E123" s="110"/>
      <c r="F123" s="121">
        <f t="shared" si="6"/>
        <v>0</v>
      </c>
    </row>
    <row r="124" spans="2:6" x14ac:dyDescent="0.25">
      <c r="B124" s="120" t="s">
        <v>142</v>
      </c>
      <c r="C124" s="102" t="s">
        <v>123</v>
      </c>
      <c r="D124" s="102">
        <v>10</v>
      </c>
      <c r="E124" s="110"/>
      <c r="F124" s="121">
        <f t="shared" si="6"/>
        <v>0</v>
      </c>
    </row>
    <row r="125" spans="2:6" x14ac:dyDescent="0.25">
      <c r="B125" s="120" t="s">
        <v>143</v>
      </c>
      <c r="C125" s="102" t="s">
        <v>123</v>
      </c>
      <c r="D125" s="102">
        <v>12</v>
      </c>
      <c r="E125" s="110"/>
      <c r="F125" s="121">
        <f t="shared" si="6"/>
        <v>0</v>
      </c>
    </row>
    <row r="126" spans="2:6" ht="14.4" x14ac:dyDescent="0.25">
      <c r="B126" s="130" t="s">
        <v>144</v>
      </c>
      <c r="C126" s="102" t="s">
        <v>91</v>
      </c>
      <c r="D126" s="102">
        <v>10</v>
      </c>
      <c r="E126" s="110"/>
      <c r="F126" s="121">
        <f t="shared" si="6"/>
        <v>0</v>
      </c>
    </row>
    <row r="127" spans="2:6" x14ac:dyDescent="0.25">
      <c r="B127" s="120" t="s">
        <v>145</v>
      </c>
      <c r="C127" s="102" t="s">
        <v>123</v>
      </c>
      <c r="D127" s="102">
        <v>6</v>
      </c>
      <c r="E127" s="110"/>
      <c r="F127" s="121">
        <f t="shared" si="6"/>
        <v>0</v>
      </c>
    </row>
    <row r="128" spans="2:6" x14ac:dyDescent="0.25">
      <c r="B128" s="122" t="s">
        <v>95</v>
      </c>
      <c r="C128" s="102" t="s">
        <v>123</v>
      </c>
      <c r="D128" s="102">
        <v>1</v>
      </c>
      <c r="E128" s="110"/>
      <c r="F128" s="121">
        <f t="shared" si="6"/>
        <v>0</v>
      </c>
    </row>
    <row r="129" spans="2:6" x14ac:dyDescent="0.25">
      <c r="B129" s="122" t="s">
        <v>172</v>
      </c>
      <c r="C129" s="102" t="s">
        <v>123</v>
      </c>
      <c r="D129" s="102">
        <v>1</v>
      </c>
      <c r="E129" s="110"/>
      <c r="F129" s="121">
        <f t="shared" si="6"/>
        <v>0</v>
      </c>
    </row>
    <row r="130" spans="2:6" x14ac:dyDescent="0.25">
      <c r="B130" s="120" t="s">
        <v>148</v>
      </c>
      <c r="C130" s="102" t="s">
        <v>123</v>
      </c>
      <c r="D130" s="102">
        <v>12</v>
      </c>
      <c r="E130" s="110"/>
      <c r="F130" s="121">
        <f t="shared" si="6"/>
        <v>0</v>
      </c>
    </row>
    <row r="131" spans="2:6" x14ac:dyDescent="0.25">
      <c r="B131" s="120" t="s">
        <v>149</v>
      </c>
      <c r="C131" s="102" t="s">
        <v>123</v>
      </c>
      <c r="D131" s="102">
        <v>3</v>
      </c>
      <c r="E131" s="110"/>
      <c r="F131" s="121">
        <f t="shared" si="6"/>
        <v>0</v>
      </c>
    </row>
    <row r="132" spans="2:6" x14ac:dyDescent="0.25">
      <c r="B132" s="120" t="s">
        <v>150</v>
      </c>
      <c r="C132" s="102" t="s">
        <v>123</v>
      </c>
      <c r="D132" s="102">
        <v>10</v>
      </c>
      <c r="E132" s="110"/>
      <c r="F132" s="121">
        <f t="shared" si="6"/>
        <v>0</v>
      </c>
    </row>
    <row r="133" spans="2:6" x14ac:dyDescent="0.25">
      <c r="B133" s="120" t="s">
        <v>200</v>
      </c>
      <c r="C133" s="102" t="s">
        <v>152</v>
      </c>
      <c r="D133" s="102">
        <v>1</v>
      </c>
      <c r="E133" s="110"/>
      <c r="F133" s="121">
        <f t="shared" si="6"/>
        <v>0</v>
      </c>
    </row>
    <row r="134" spans="2:6" x14ac:dyDescent="0.25">
      <c r="B134" s="120" t="s">
        <v>78</v>
      </c>
      <c r="C134" s="102" t="s">
        <v>123</v>
      </c>
      <c r="D134" s="102">
        <v>5</v>
      </c>
      <c r="E134" s="110"/>
      <c r="F134" s="121">
        <f t="shared" si="6"/>
        <v>0</v>
      </c>
    </row>
    <row r="135" spans="2:6" x14ac:dyDescent="0.25">
      <c r="B135" s="120" t="s">
        <v>153</v>
      </c>
      <c r="C135" s="102" t="s">
        <v>154</v>
      </c>
      <c r="D135" s="102">
        <v>8</v>
      </c>
      <c r="E135" s="110"/>
      <c r="F135" s="121">
        <f t="shared" si="6"/>
        <v>0</v>
      </c>
    </row>
    <row r="136" spans="2:6" ht="26.4" x14ac:dyDescent="0.25">
      <c r="B136" s="122" t="s">
        <v>155</v>
      </c>
      <c r="C136" s="102" t="s">
        <v>156</v>
      </c>
      <c r="D136" s="102">
        <v>4</v>
      </c>
      <c r="E136" s="110"/>
      <c r="F136" s="121">
        <f t="shared" si="6"/>
        <v>0</v>
      </c>
    </row>
    <row r="137" spans="2:6" x14ac:dyDescent="0.25">
      <c r="B137" s="120" t="s">
        <v>158</v>
      </c>
      <c r="C137" s="102" t="s">
        <v>123</v>
      </c>
      <c r="D137" s="102">
        <v>18</v>
      </c>
      <c r="E137" s="110"/>
      <c r="F137" s="121">
        <f t="shared" si="6"/>
        <v>0</v>
      </c>
    </row>
    <row r="138" spans="2:6" x14ac:dyDescent="0.25">
      <c r="B138" s="120" t="s">
        <v>201</v>
      </c>
      <c r="C138" s="102" t="s">
        <v>123</v>
      </c>
      <c r="D138" s="102">
        <v>5</v>
      </c>
      <c r="E138" s="110"/>
      <c r="F138" s="121">
        <f t="shared" si="6"/>
        <v>0</v>
      </c>
    </row>
    <row r="139" spans="2:6" x14ac:dyDescent="0.25">
      <c r="B139" s="120" t="s">
        <v>160</v>
      </c>
      <c r="C139" s="102" t="s">
        <v>123</v>
      </c>
      <c r="D139" s="102">
        <v>0</v>
      </c>
      <c r="E139" s="110"/>
      <c r="F139" s="121">
        <f t="shared" si="6"/>
        <v>0</v>
      </c>
    </row>
    <row r="140" spans="2:6" x14ac:dyDescent="0.25">
      <c r="B140" s="120" t="s">
        <v>161</v>
      </c>
      <c r="C140" s="102" t="s">
        <v>123</v>
      </c>
      <c r="D140" s="102">
        <v>10</v>
      </c>
      <c r="E140" s="110"/>
      <c r="F140" s="121">
        <f t="shared" si="6"/>
        <v>0</v>
      </c>
    </row>
    <row r="141" spans="2:6" ht="14.4" x14ac:dyDescent="0.25">
      <c r="B141" s="130" t="s">
        <v>202</v>
      </c>
      <c r="C141" s="102" t="s">
        <v>123</v>
      </c>
      <c r="D141" s="102">
        <v>2</v>
      </c>
      <c r="E141" s="110"/>
      <c r="F141" s="121">
        <f t="shared" si="6"/>
        <v>0</v>
      </c>
    </row>
    <row r="142" spans="2:6" x14ac:dyDescent="0.25">
      <c r="B142" s="120" t="s">
        <v>164</v>
      </c>
      <c r="C142" s="102" t="s">
        <v>91</v>
      </c>
      <c r="D142" s="102">
        <v>5</v>
      </c>
      <c r="E142" s="110"/>
      <c r="F142" s="121">
        <f t="shared" si="6"/>
        <v>0</v>
      </c>
    </row>
    <row r="143" spans="2:6" ht="28.8" x14ac:dyDescent="0.25">
      <c r="B143" s="131" t="s">
        <v>203</v>
      </c>
      <c r="C143" s="102" t="s">
        <v>166</v>
      </c>
      <c r="D143" s="102">
        <v>1</v>
      </c>
      <c r="E143" s="110"/>
      <c r="F143" s="121">
        <f t="shared" si="6"/>
        <v>0</v>
      </c>
    </row>
    <row r="144" spans="2:6" ht="26.4" x14ac:dyDescent="0.25">
      <c r="B144" s="122" t="s">
        <v>167</v>
      </c>
      <c r="C144" s="102" t="s">
        <v>166</v>
      </c>
      <c r="D144" s="102">
        <v>1</v>
      </c>
      <c r="E144" s="110"/>
      <c r="F144" s="121">
        <f t="shared" si="6"/>
        <v>0</v>
      </c>
    </row>
    <row r="145" spans="2:6" ht="26.4" x14ac:dyDescent="0.25">
      <c r="B145" s="122" t="s">
        <v>231</v>
      </c>
      <c r="C145" s="102" t="s">
        <v>166</v>
      </c>
      <c r="D145" s="102">
        <v>1</v>
      </c>
      <c r="E145" s="110"/>
      <c r="F145" s="121">
        <f t="shared" si="6"/>
        <v>0</v>
      </c>
    </row>
    <row r="146" spans="2:6" x14ac:dyDescent="0.25">
      <c r="B146" s="122" t="s">
        <v>204</v>
      </c>
      <c r="C146" s="102" t="s">
        <v>123</v>
      </c>
      <c r="D146" s="102">
        <v>1</v>
      </c>
      <c r="E146" s="110"/>
      <c r="F146" s="121">
        <f t="shared" si="6"/>
        <v>0</v>
      </c>
    </row>
    <row r="147" spans="2:6" ht="14.4" x14ac:dyDescent="0.25">
      <c r="B147" s="131" t="s">
        <v>205</v>
      </c>
      <c r="C147" s="102" t="s">
        <v>123</v>
      </c>
      <c r="D147" s="102">
        <v>2</v>
      </c>
      <c r="E147" s="110"/>
      <c r="F147" s="121">
        <f t="shared" si="6"/>
        <v>0</v>
      </c>
    </row>
    <row r="148" spans="2:6" ht="15" thickBot="1" x14ac:dyDescent="0.3">
      <c r="B148" s="173" t="s">
        <v>209</v>
      </c>
      <c r="C148" s="174"/>
      <c r="D148" s="174"/>
      <c r="E148" s="175"/>
      <c r="F148" s="126">
        <f>SUM(F119:F147)</f>
        <v>0</v>
      </c>
    </row>
    <row r="149" spans="2:6" ht="21.6" thickBot="1" x14ac:dyDescent="0.3">
      <c r="B149" s="185" t="s">
        <v>208</v>
      </c>
      <c r="C149" s="186"/>
      <c r="D149" s="186"/>
      <c r="E149" s="187"/>
      <c r="F149" s="129">
        <f>F148</f>
        <v>0</v>
      </c>
    </row>
  </sheetData>
  <mergeCells count="26">
    <mergeCell ref="B149:E149"/>
    <mergeCell ref="B148:E148"/>
    <mergeCell ref="B111:E111"/>
    <mergeCell ref="B112:E112"/>
    <mergeCell ref="B113:E113"/>
    <mergeCell ref="B63:F63"/>
    <mergeCell ref="B117:F117"/>
    <mergeCell ref="B56:E56"/>
    <mergeCell ref="B57:E57"/>
    <mergeCell ref="B58:E58"/>
    <mergeCell ref="B62:F62"/>
    <mergeCell ref="B93:E93"/>
    <mergeCell ref="B96:F96"/>
    <mergeCell ref="B102:F102"/>
    <mergeCell ref="B94:E94"/>
    <mergeCell ref="B99:E99"/>
    <mergeCell ref="B100:E100"/>
    <mergeCell ref="B116:F116"/>
    <mergeCell ref="B46:F46"/>
    <mergeCell ref="B37:E37"/>
    <mergeCell ref="B43:E43"/>
    <mergeCell ref="B44:E44"/>
    <mergeCell ref="B2:F2"/>
    <mergeCell ref="B3:F3"/>
    <mergeCell ref="B36:E36"/>
    <mergeCell ref="B39:F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47"/>
  <sheetViews>
    <sheetView topLeftCell="A32" workbookViewId="0">
      <selection activeCell="E40" sqref="E40:E43"/>
    </sheetView>
  </sheetViews>
  <sheetFormatPr defaultColWidth="9.109375" defaultRowHeight="13.2" x14ac:dyDescent="0.25"/>
  <cols>
    <col min="1" max="1" width="9.109375" style="107"/>
    <col min="2" max="2" width="47.5546875" style="107" customWidth="1"/>
    <col min="3" max="3" width="18.88671875" style="107" bestFit="1" customWidth="1"/>
    <col min="4" max="4" width="11.44140625" style="107" bestFit="1" customWidth="1"/>
    <col min="5" max="5" width="13.5546875" style="107" bestFit="1" customWidth="1"/>
    <col min="6" max="6" width="17.5546875" style="107" bestFit="1" customWidth="1"/>
    <col min="7" max="16384" width="9.109375" style="107"/>
  </cols>
  <sheetData>
    <row r="2" spans="2:6" ht="21" x14ac:dyDescent="0.25">
      <c r="B2" s="197" t="s">
        <v>222</v>
      </c>
      <c r="C2" s="197"/>
      <c r="D2" s="197"/>
      <c r="E2" s="197"/>
      <c r="F2" s="197"/>
    </row>
    <row r="3" spans="2:6" ht="14.4" x14ac:dyDescent="0.25">
      <c r="B3" s="108" t="s">
        <v>210</v>
      </c>
      <c r="C3" s="108" t="s">
        <v>135</v>
      </c>
      <c r="D3" s="108" t="s">
        <v>4</v>
      </c>
      <c r="E3" s="108" t="s">
        <v>136</v>
      </c>
      <c r="F3" s="108" t="s">
        <v>76</v>
      </c>
    </row>
    <row r="4" spans="2:6" x14ac:dyDescent="0.25">
      <c r="B4" s="109" t="s">
        <v>211</v>
      </c>
      <c r="C4" s="102" t="s">
        <v>123</v>
      </c>
      <c r="D4" s="102">
        <v>1</v>
      </c>
      <c r="E4" s="110"/>
      <c r="F4" s="110">
        <f>D4*E4</f>
        <v>0</v>
      </c>
    </row>
    <row r="5" spans="2:6" x14ac:dyDescent="0.25">
      <c r="B5" s="109" t="s">
        <v>212</v>
      </c>
      <c r="C5" s="102" t="s">
        <v>123</v>
      </c>
      <c r="D5" s="102">
        <v>2</v>
      </c>
      <c r="E5" s="110"/>
      <c r="F5" s="110">
        <f t="shared" ref="F5:F15" si="0">D5*E5</f>
        <v>0</v>
      </c>
    </row>
    <row r="6" spans="2:6" x14ac:dyDescent="0.25">
      <c r="B6" s="109" t="s">
        <v>213</v>
      </c>
      <c r="C6" s="102" t="s">
        <v>123</v>
      </c>
      <c r="D6" s="102">
        <v>1</v>
      </c>
      <c r="E6" s="110"/>
      <c r="F6" s="110">
        <f t="shared" si="0"/>
        <v>0</v>
      </c>
    </row>
    <row r="7" spans="2:6" x14ac:dyDescent="0.25">
      <c r="B7" s="109" t="s">
        <v>214</v>
      </c>
      <c r="C7" s="102" t="s">
        <v>123</v>
      </c>
      <c r="D7" s="102">
        <v>1</v>
      </c>
      <c r="E7" s="110"/>
      <c r="F7" s="110">
        <f t="shared" si="0"/>
        <v>0</v>
      </c>
    </row>
    <row r="8" spans="2:6" x14ac:dyDescent="0.25">
      <c r="B8" s="109" t="s">
        <v>215</v>
      </c>
      <c r="C8" s="102" t="s">
        <v>123</v>
      </c>
      <c r="D8" s="102">
        <v>1</v>
      </c>
      <c r="E8" s="110"/>
      <c r="F8" s="110">
        <f t="shared" si="0"/>
        <v>0</v>
      </c>
    </row>
    <row r="9" spans="2:6" x14ac:dyDescent="0.25">
      <c r="B9" s="109" t="s">
        <v>216</v>
      </c>
      <c r="C9" s="102" t="s">
        <v>123</v>
      </c>
      <c r="D9" s="102">
        <v>1</v>
      </c>
      <c r="E9" s="110"/>
      <c r="F9" s="110">
        <f t="shared" si="0"/>
        <v>0</v>
      </c>
    </row>
    <row r="10" spans="2:6" ht="52.8" x14ac:dyDescent="0.25">
      <c r="B10" s="100" t="s">
        <v>217</v>
      </c>
      <c r="C10" s="102" t="s">
        <v>123</v>
      </c>
      <c r="D10" s="102">
        <v>2</v>
      </c>
      <c r="E10" s="110"/>
      <c r="F10" s="110">
        <f t="shared" si="0"/>
        <v>0</v>
      </c>
    </row>
    <row r="11" spans="2:6" x14ac:dyDescent="0.25">
      <c r="B11" s="109" t="s">
        <v>92</v>
      </c>
      <c r="C11" s="102" t="s">
        <v>123</v>
      </c>
      <c r="D11" s="102">
        <v>15</v>
      </c>
      <c r="E11" s="110"/>
      <c r="F11" s="110">
        <f t="shared" si="0"/>
        <v>0</v>
      </c>
    </row>
    <row r="12" spans="2:6" x14ac:dyDescent="0.25">
      <c r="B12" s="109" t="s">
        <v>218</v>
      </c>
      <c r="C12" s="102" t="s">
        <v>123</v>
      </c>
      <c r="D12" s="102">
        <v>30</v>
      </c>
      <c r="E12" s="110"/>
      <c r="F12" s="110">
        <f t="shared" si="0"/>
        <v>0</v>
      </c>
    </row>
    <row r="13" spans="2:6" x14ac:dyDescent="0.25">
      <c r="B13" s="109" t="s">
        <v>219</v>
      </c>
      <c r="C13" s="102" t="s">
        <v>123</v>
      </c>
      <c r="D13" s="102">
        <v>18</v>
      </c>
      <c r="E13" s="110"/>
      <c r="F13" s="110">
        <f t="shared" si="0"/>
        <v>0</v>
      </c>
    </row>
    <row r="14" spans="2:6" x14ac:dyDescent="0.25">
      <c r="B14" s="109" t="s">
        <v>220</v>
      </c>
      <c r="C14" s="102" t="s">
        <v>123</v>
      </c>
      <c r="D14" s="102">
        <v>20</v>
      </c>
      <c r="E14" s="110"/>
      <c r="F14" s="110">
        <f t="shared" si="0"/>
        <v>0</v>
      </c>
    </row>
    <row r="15" spans="2:6" x14ac:dyDescent="0.25">
      <c r="B15" s="109" t="s">
        <v>221</v>
      </c>
      <c r="C15" s="102" t="s">
        <v>123</v>
      </c>
      <c r="D15" s="102">
        <v>14</v>
      </c>
      <c r="E15" s="110"/>
      <c r="F15" s="110">
        <f t="shared" si="0"/>
        <v>0</v>
      </c>
    </row>
    <row r="16" spans="2:6" x14ac:dyDescent="0.25">
      <c r="B16" s="109"/>
      <c r="C16" s="102"/>
      <c r="D16" s="102"/>
      <c r="E16" s="110"/>
      <c r="F16" s="110"/>
    </row>
    <row r="17" spans="2:6" x14ac:dyDescent="0.25">
      <c r="B17" s="194" t="s">
        <v>225</v>
      </c>
      <c r="C17" s="195"/>
      <c r="D17" s="195"/>
      <c r="E17" s="196"/>
      <c r="F17" s="113">
        <f>SUM(F4:F16)</f>
        <v>0</v>
      </c>
    </row>
    <row r="18" spans="2:6" x14ac:dyDescent="0.25">
      <c r="B18" s="194" t="s">
        <v>116</v>
      </c>
      <c r="C18" s="195"/>
      <c r="D18" s="195"/>
      <c r="E18" s="196"/>
      <c r="F18" s="113">
        <f>F17/12</f>
        <v>0</v>
      </c>
    </row>
    <row r="19" spans="2:6" ht="21" x14ac:dyDescent="0.25">
      <c r="B19" s="198" t="s">
        <v>181</v>
      </c>
      <c r="C19" s="199"/>
      <c r="D19" s="199"/>
      <c r="E19" s="200"/>
      <c r="F19" s="112">
        <f>F18/9</f>
        <v>0</v>
      </c>
    </row>
    <row r="22" spans="2:6" ht="21" x14ac:dyDescent="0.25">
      <c r="B22" s="201" t="s">
        <v>223</v>
      </c>
      <c r="C22" s="201"/>
      <c r="D22" s="201"/>
      <c r="E22" s="201"/>
      <c r="F22" s="201"/>
    </row>
    <row r="23" spans="2:6" ht="14.4" x14ac:dyDescent="0.25">
      <c r="B23" s="108" t="s">
        <v>210</v>
      </c>
      <c r="C23" s="108" t="s">
        <v>135</v>
      </c>
      <c r="D23" s="108" t="s">
        <v>4</v>
      </c>
      <c r="E23" s="108" t="s">
        <v>136</v>
      </c>
      <c r="F23" s="108" t="s">
        <v>76</v>
      </c>
    </row>
    <row r="24" spans="2:6" x14ac:dyDescent="0.25">
      <c r="B24" s="109" t="s">
        <v>211</v>
      </c>
      <c r="C24" s="102" t="s">
        <v>123</v>
      </c>
      <c r="D24" s="102">
        <v>1</v>
      </c>
      <c r="E24" s="110"/>
      <c r="F24" s="110">
        <f>D24*E24</f>
        <v>0</v>
      </c>
    </row>
    <row r="25" spans="2:6" x14ac:dyDescent="0.25">
      <c r="B25" s="109" t="s">
        <v>212</v>
      </c>
      <c r="C25" s="102" t="s">
        <v>123</v>
      </c>
      <c r="D25" s="102">
        <v>1</v>
      </c>
      <c r="E25" s="110"/>
      <c r="F25" s="110">
        <f t="shared" ref="F25:F31" si="1">D25*E25</f>
        <v>0</v>
      </c>
    </row>
    <row r="26" spans="2:6" x14ac:dyDescent="0.25">
      <c r="B26" s="109" t="s">
        <v>216</v>
      </c>
      <c r="C26" s="102" t="s">
        <v>123</v>
      </c>
      <c r="D26" s="102">
        <v>1</v>
      </c>
      <c r="E26" s="110"/>
      <c r="F26" s="110">
        <f t="shared" si="1"/>
        <v>0</v>
      </c>
    </row>
    <row r="27" spans="2:6" ht="52.8" x14ac:dyDescent="0.25">
      <c r="B27" s="100" t="s">
        <v>217</v>
      </c>
      <c r="C27" s="102" t="s">
        <v>123</v>
      </c>
      <c r="D27" s="102">
        <v>2</v>
      </c>
      <c r="E27" s="110"/>
      <c r="F27" s="110">
        <f t="shared" si="1"/>
        <v>0</v>
      </c>
    </row>
    <row r="28" spans="2:6" x14ac:dyDescent="0.25">
      <c r="B28" s="109" t="s">
        <v>92</v>
      </c>
      <c r="C28" s="102" t="s">
        <v>123</v>
      </c>
      <c r="D28" s="102">
        <v>5</v>
      </c>
      <c r="E28" s="110"/>
      <c r="F28" s="110">
        <f t="shared" si="1"/>
        <v>0</v>
      </c>
    </row>
    <row r="29" spans="2:6" x14ac:dyDescent="0.25">
      <c r="B29" s="109" t="s">
        <v>228</v>
      </c>
      <c r="C29" s="102" t="s">
        <v>123</v>
      </c>
      <c r="D29" s="102">
        <v>5</v>
      </c>
      <c r="E29" s="110"/>
      <c r="F29" s="110"/>
    </row>
    <row r="30" spans="2:6" x14ac:dyDescent="0.25">
      <c r="B30" s="109" t="s">
        <v>220</v>
      </c>
      <c r="C30" s="102" t="s">
        <v>123</v>
      </c>
      <c r="D30" s="102">
        <v>5</v>
      </c>
      <c r="E30" s="110"/>
      <c r="F30" s="110">
        <f t="shared" si="1"/>
        <v>0</v>
      </c>
    </row>
    <row r="31" spans="2:6" x14ac:dyDescent="0.25">
      <c r="B31" s="109" t="s">
        <v>221</v>
      </c>
      <c r="C31" s="102" t="s">
        <v>123</v>
      </c>
      <c r="D31" s="102">
        <v>2</v>
      </c>
      <c r="E31" s="110"/>
      <c r="F31" s="110">
        <f t="shared" si="1"/>
        <v>0</v>
      </c>
    </row>
    <row r="32" spans="2:6" x14ac:dyDescent="0.25">
      <c r="B32" s="109"/>
      <c r="C32" s="102"/>
      <c r="D32" s="102"/>
      <c r="E32" s="110"/>
      <c r="F32" s="110"/>
    </row>
    <row r="33" spans="2:6" x14ac:dyDescent="0.25">
      <c r="B33" s="194" t="s">
        <v>225</v>
      </c>
      <c r="C33" s="195"/>
      <c r="D33" s="195"/>
      <c r="E33" s="196"/>
      <c r="F33" s="113">
        <f>SUM(F24:F32)</f>
        <v>0</v>
      </c>
    </row>
    <row r="34" spans="2:6" x14ac:dyDescent="0.25">
      <c r="B34" s="194" t="s">
        <v>116</v>
      </c>
      <c r="C34" s="195"/>
      <c r="D34" s="195"/>
      <c r="E34" s="196"/>
      <c r="F34" s="113">
        <f>F33/12</f>
        <v>0</v>
      </c>
    </row>
    <row r="35" spans="2:6" ht="21" x14ac:dyDescent="0.25">
      <c r="B35" s="202" t="s">
        <v>18</v>
      </c>
      <c r="C35" s="203"/>
      <c r="D35" s="203"/>
      <c r="E35" s="204"/>
      <c r="F35" s="111">
        <f>F34/1</f>
        <v>0</v>
      </c>
    </row>
    <row r="38" spans="2:6" ht="21" x14ac:dyDescent="0.25">
      <c r="B38" s="205" t="s">
        <v>224</v>
      </c>
      <c r="C38" s="205"/>
      <c r="D38" s="205"/>
      <c r="E38" s="205"/>
      <c r="F38" s="205"/>
    </row>
    <row r="39" spans="2:6" ht="14.4" x14ac:dyDescent="0.25">
      <c r="B39" s="108" t="s">
        <v>210</v>
      </c>
      <c r="C39" s="108" t="s">
        <v>135</v>
      </c>
      <c r="D39" s="108" t="s">
        <v>4</v>
      </c>
      <c r="E39" s="108" t="s">
        <v>136</v>
      </c>
      <c r="F39" s="108" t="s">
        <v>76</v>
      </c>
    </row>
    <row r="40" spans="2:6" ht="39.6" x14ac:dyDescent="0.25">
      <c r="B40" s="100" t="s">
        <v>230</v>
      </c>
      <c r="C40" s="102" t="s">
        <v>77</v>
      </c>
      <c r="D40" s="106">
        <v>1</v>
      </c>
      <c r="E40" s="110"/>
      <c r="F40" s="117">
        <f t="shared" ref="F40" si="2">E40*D40</f>
        <v>0</v>
      </c>
    </row>
    <row r="41" spans="2:6" x14ac:dyDescent="0.25">
      <c r="B41" s="109" t="s">
        <v>92</v>
      </c>
      <c r="C41" s="102" t="s">
        <v>123</v>
      </c>
      <c r="D41" s="102">
        <v>4</v>
      </c>
      <c r="E41" s="110"/>
      <c r="F41" s="110">
        <f t="shared" ref="F41:F43" si="3">D41*E41</f>
        <v>0</v>
      </c>
    </row>
    <row r="42" spans="2:6" x14ac:dyDescent="0.25">
      <c r="B42" s="109" t="s">
        <v>220</v>
      </c>
      <c r="C42" s="102" t="s">
        <v>123</v>
      </c>
      <c r="D42" s="102">
        <v>2</v>
      </c>
      <c r="E42" s="110"/>
      <c r="F42" s="110">
        <f t="shared" si="3"/>
        <v>0</v>
      </c>
    </row>
    <row r="43" spans="2:6" x14ac:dyDescent="0.25">
      <c r="B43" s="109" t="s">
        <v>229</v>
      </c>
      <c r="C43" s="102" t="s">
        <v>123</v>
      </c>
      <c r="D43" s="102">
        <v>1</v>
      </c>
      <c r="E43" s="110"/>
      <c r="F43" s="110">
        <f t="shared" si="3"/>
        <v>0</v>
      </c>
    </row>
    <row r="44" spans="2:6" x14ac:dyDescent="0.25">
      <c r="B44" s="109"/>
      <c r="C44" s="102"/>
      <c r="D44" s="102"/>
      <c r="E44" s="110"/>
      <c r="F44" s="110"/>
    </row>
    <row r="45" spans="2:6" x14ac:dyDescent="0.25">
      <c r="B45" s="194" t="s">
        <v>225</v>
      </c>
      <c r="C45" s="195"/>
      <c r="D45" s="195"/>
      <c r="E45" s="196"/>
      <c r="F45" s="113">
        <f>SUM(F40:F44)</f>
        <v>0</v>
      </c>
    </row>
    <row r="46" spans="2:6" x14ac:dyDescent="0.25">
      <c r="B46" s="194" t="s">
        <v>116</v>
      </c>
      <c r="C46" s="195"/>
      <c r="D46" s="195"/>
      <c r="E46" s="196"/>
      <c r="F46" s="113">
        <f>F45/12</f>
        <v>0</v>
      </c>
    </row>
    <row r="47" spans="2:6" ht="21" x14ac:dyDescent="0.25">
      <c r="B47" s="191" t="s">
        <v>18</v>
      </c>
      <c r="C47" s="192"/>
      <c r="D47" s="192"/>
      <c r="E47" s="193"/>
      <c r="F47" s="112">
        <f>F46/1</f>
        <v>0</v>
      </c>
    </row>
  </sheetData>
  <mergeCells count="12">
    <mergeCell ref="B2:F2"/>
    <mergeCell ref="B19:E19"/>
    <mergeCell ref="B22:F22"/>
    <mergeCell ref="B35:E35"/>
    <mergeCell ref="B38:F38"/>
    <mergeCell ref="B47:E47"/>
    <mergeCell ref="B17:E17"/>
    <mergeCell ref="B18:E18"/>
    <mergeCell ref="B33:E33"/>
    <mergeCell ref="B34:E34"/>
    <mergeCell ref="B45:E45"/>
    <mergeCell ref="B46:E4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8"/>
  <sheetViews>
    <sheetView zoomScaleNormal="100" workbookViewId="0">
      <selection activeCell="H7" sqref="H7:I9"/>
    </sheetView>
  </sheetViews>
  <sheetFormatPr defaultRowHeight="13.2" x14ac:dyDescent="0.25"/>
  <sheetData>
    <row r="1" spans="1:11" ht="15.6" x14ac:dyDescent="0.25">
      <c r="A1" s="231" t="s">
        <v>79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4" spans="1:11" ht="14.4" x14ac:dyDescent="0.3">
      <c r="A4" s="223" t="s">
        <v>80</v>
      </c>
      <c r="B4" s="223"/>
      <c r="C4" s="223"/>
      <c r="D4" s="223"/>
      <c r="E4" s="223"/>
    </row>
    <row r="6" spans="1:11" ht="14.4" x14ac:dyDescent="0.3">
      <c r="A6" s="224" t="s">
        <v>81</v>
      </c>
      <c r="B6" s="224"/>
      <c r="C6" s="224"/>
      <c r="D6" s="224"/>
      <c r="E6" s="224" t="s">
        <v>82</v>
      </c>
      <c r="F6" s="224"/>
      <c r="G6" s="224"/>
      <c r="H6" s="224" t="s">
        <v>5</v>
      </c>
      <c r="I6" s="224"/>
      <c r="J6" s="224" t="s">
        <v>76</v>
      </c>
      <c r="K6" s="224"/>
    </row>
    <row r="7" spans="1:11" x14ac:dyDescent="0.25">
      <c r="A7" s="228" t="s">
        <v>83</v>
      </c>
      <c r="B7" s="229"/>
      <c r="C7" s="229"/>
      <c r="D7" s="230"/>
      <c r="E7" s="219">
        <v>3</v>
      </c>
      <c r="F7" s="219"/>
      <c r="G7" s="219"/>
      <c r="H7" s="220"/>
      <c r="I7" s="220"/>
      <c r="J7" s="212">
        <f>H7*E7</f>
        <v>0</v>
      </c>
      <c r="K7" s="212"/>
    </row>
    <row r="8" spans="1:11" x14ac:dyDescent="0.25">
      <c r="A8" s="228" t="s">
        <v>84</v>
      </c>
      <c r="B8" s="229"/>
      <c r="C8" s="229"/>
      <c r="D8" s="230"/>
      <c r="E8" s="219">
        <v>3</v>
      </c>
      <c r="F8" s="219"/>
      <c r="G8" s="219"/>
      <c r="H8" s="220"/>
      <c r="I8" s="220"/>
      <c r="J8" s="212">
        <f>H8*E8</f>
        <v>0</v>
      </c>
      <c r="K8" s="212"/>
    </row>
    <row r="9" spans="1:11" x14ac:dyDescent="0.25">
      <c r="A9" s="225" t="s">
        <v>85</v>
      </c>
      <c r="B9" s="226"/>
      <c r="C9" s="226"/>
      <c r="D9" s="227"/>
      <c r="E9" s="219">
        <v>3</v>
      </c>
      <c r="F9" s="219"/>
      <c r="G9" s="219"/>
      <c r="H9" s="220"/>
      <c r="I9" s="220"/>
      <c r="J9" s="212">
        <f>H9*E9</f>
        <v>0</v>
      </c>
      <c r="K9" s="212"/>
    </row>
    <row r="10" spans="1:11" x14ac:dyDescent="0.25">
      <c r="A10" s="210"/>
      <c r="B10" s="210"/>
      <c r="C10" s="210"/>
      <c r="D10" s="210"/>
      <c r="E10" s="207"/>
      <c r="F10" s="207"/>
      <c r="G10" s="207"/>
      <c r="H10" s="211"/>
      <c r="I10" s="211"/>
      <c r="J10" s="212">
        <f>H10*E10</f>
        <v>0</v>
      </c>
      <c r="K10" s="212"/>
    </row>
    <row r="11" spans="1:11" ht="14.4" x14ac:dyDescent="0.3">
      <c r="A11" s="213" t="s">
        <v>6</v>
      </c>
      <c r="B11" s="214"/>
      <c r="C11" s="214"/>
      <c r="D11" s="214"/>
      <c r="E11" s="214"/>
      <c r="F11" s="214"/>
      <c r="G11" s="215"/>
      <c r="H11" s="216">
        <f>SUM(H7:I10)</f>
        <v>0</v>
      </c>
      <c r="I11" s="217"/>
      <c r="J11" s="221">
        <f>SUM(J7:K10)</f>
        <v>0</v>
      </c>
      <c r="K11" s="221"/>
    </row>
    <row r="12" spans="1:11" x14ac:dyDescent="0.25">
      <c r="A12" s="206" t="s">
        <v>86</v>
      </c>
      <c r="B12" s="206"/>
      <c r="C12" s="206"/>
      <c r="D12" s="206"/>
      <c r="E12" s="206"/>
      <c r="F12" s="206"/>
      <c r="G12" s="206"/>
      <c r="H12" s="207">
        <v>12</v>
      </c>
      <c r="I12" s="207"/>
      <c r="J12" s="207"/>
      <c r="K12" s="207"/>
    </row>
    <row r="13" spans="1:11" ht="14.4" x14ac:dyDescent="0.3">
      <c r="A13" s="96" t="s">
        <v>87</v>
      </c>
      <c r="B13" s="97"/>
      <c r="C13" s="97"/>
      <c r="D13" s="98"/>
      <c r="E13" s="208" t="s">
        <v>88</v>
      </c>
      <c r="F13" s="208"/>
      <c r="G13" s="208"/>
      <c r="H13" s="208"/>
      <c r="I13" s="208"/>
      <c r="J13" s="209">
        <f>J11/H12</f>
        <v>0</v>
      </c>
      <c r="K13" s="209"/>
    </row>
    <row r="15" spans="1:11" x14ac:dyDescent="0.25">
      <c r="A15" t="s">
        <v>89</v>
      </c>
    </row>
    <row r="17" spans="1:11" ht="14.4" x14ac:dyDescent="0.3">
      <c r="A17" s="223" t="s">
        <v>90</v>
      </c>
      <c r="B17" s="223"/>
      <c r="C17" s="223"/>
      <c r="D17" s="223"/>
      <c r="E17" s="223"/>
    </row>
    <row r="19" spans="1:11" ht="14.4" x14ac:dyDescent="0.3">
      <c r="A19" s="224" t="s">
        <v>81</v>
      </c>
      <c r="B19" s="224"/>
      <c r="C19" s="224"/>
      <c r="D19" s="224"/>
      <c r="E19" s="224" t="s">
        <v>82</v>
      </c>
      <c r="F19" s="224"/>
      <c r="G19" s="224"/>
      <c r="H19" s="224" t="s">
        <v>5</v>
      </c>
      <c r="I19" s="224"/>
      <c r="J19" s="224" t="s">
        <v>76</v>
      </c>
      <c r="K19" s="224"/>
    </row>
    <row r="20" spans="1:11" x14ac:dyDescent="0.25">
      <c r="A20" s="218"/>
      <c r="B20" s="218"/>
      <c r="C20" s="218"/>
      <c r="D20" s="218"/>
      <c r="E20" s="219"/>
      <c r="F20" s="219"/>
      <c r="G20" s="219"/>
      <c r="H20" s="220"/>
      <c r="I20" s="220"/>
      <c r="J20" s="212">
        <f>H20*E20</f>
        <v>0</v>
      </c>
      <c r="K20" s="212"/>
    </row>
    <row r="21" spans="1:11" x14ac:dyDescent="0.25">
      <c r="A21" s="218"/>
      <c r="B21" s="218"/>
      <c r="C21" s="218"/>
      <c r="D21" s="218"/>
      <c r="E21" s="219"/>
      <c r="F21" s="219"/>
      <c r="G21" s="219"/>
      <c r="H21" s="220"/>
      <c r="I21" s="220"/>
      <c r="J21" s="212">
        <f>H21*E21</f>
        <v>0</v>
      </c>
      <c r="K21" s="212"/>
    </row>
    <row r="22" spans="1:11" x14ac:dyDescent="0.25">
      <c r="A22" s="222"/>
      <c r="B22" s="222"/>
      <c r="C22" s="222"/>
      <c r="D22" s="222"/>
      <c r="E22" s="219"/>
      <c r="F22" s="219"/>
      <c r="G22" s="219"/>
      <c r="H22" s="220"/>
      <c r="I22" s="220"/>
      <c r="J22" s="212">
        <f>H22*E22</f>
        <v>0</v>
      </c>
      <c r="K22" s="212"/>
    </row>
    <row r="23" spans="1:11" x14ac:dyDescent="0.25">
      <c r="A23" s="210"/>
      <c r="B23" s="210"/>
      <c r="C23" s="210"/>
      <c r="D23" s="210"/>
      <c r="E23" s="207"/>
      <c r="F23" s="207"/>
      <c r="G23" s="207"/>
      <c r="H23" s="211"/>
      <c r="I23" s="211"/>
      <c r="J23" s="212">
        <f>H23*E23</f>
        <v>0</v>
      </c>
      <c r="K23" s="212"/>
    </row>
    <row r="24" spans="1:11" ht="14.4" x14ac:dyDescent="0.3">
      <c r="A24" s="213" t="s">
        <v>6</v>
      </c>
      <c r="B24" s="214"/>
      <c r="C24" s="214"/>
      <c r="D24" s="214"/>
      <c r="E24" s="214"/>
      <c r="F24" s="214"/>
      <c r="G24" s="215"/>
      <c r="H24" s="216">
        <f>SUM(H20:I23)</f>
        <v>0</v>
      </c>
      <c r="I24" s="217"/>
      <c r="J24" s="221">
        <f>SUM(J20:K23)</f>
        <v>0</v>
      </c>
      <c r="K24" s="221"/>
    </row>
    <row r="25" spans="1:11" x14ac:dyDescent="0.25">
      <c r="A25" s="206" t="s">
        <v>86</v>
      </c>
      <c r="B25" s="206"/>
      <c r="C25" s="206"/>
      <c r="D25" s="206"/>
      <c r="E25" s="206"/>
      <c r="F25" s="206"/>
      <c r="G25" s="206"/>
      <c r="H25" s="207">
        <v>12</v>
      </c>
      <c r="I25" s="207"/>
      <c r="J25" s="207"/>
      <c r="K25" s="207"/>
    </row>
    <row r="26" spans="1:11" ht="14.4" x14ac:dyDescent="0.3">
      <c r="A26" s="96" t="s">
        <v>87</v>
      </c>
      <c r="B26" s="97"/>
      <c r="C26" s="97"/>
      <c r="D26" s="98"/>
      <c r="E26" s="208" t="s">
        <v>88</v>
      </c>
      <c r="F26" s="208"/>
      <c r="G26" s="208"/>
      <c r="H26" s="208"/>
      <c r="I26" s="208"/>
      <c r="J26" s="209">
        <f>J24/H25</f>
        <v>0</v>
      </c>
      <c r="K26" s="209"/>
    </row>
    <row r="28" spans="1:11" x14ac:dyDescent="0.25">
      <c r="A28" t="s">
        <v>89</v>
      </c>
    </row>
  </sheetData>
  <mergeCells count="57">
    <mergeCell ref="A1:K1"/>
    <mergeCell ref="A4:E4"/>
    <mergeCell ref="A6:D6"/>
    <mergeCell ref="E6:G6"/>
    <mergeCell ref="H6:I6"/>
    <mergeCell ref="J6:K6"/>
    <mergeCell ref="A7:D7"/>
    <mergeCell ref="E7:G7"/>
    <mergeCell ref="H7:I7"/>
    <mergeCell ref="J7:K7"/>
    <mergeCell ref="A8:D8"/>
    <mergeCell ref="E8:G8"/>
    <mergeCell ref="H8:I8"/>
    <mergeCell ref="J8:K8"/>
    <mergeCell ref="A9:D9"/>
    <mergeCell ref="E9:G9"/>
    <mergeCell ref="H9:I9"/>
    <mergeCell ref="J9:K9"/>
    <mergeCell ref="A10:D10"/>
    <mergeCell ref="E10:G10"/>
    <mergeCell ref="H10:I10"/>
    <mergeCell ref="J10:K10"/>
    <mergeCell ref="A11:G11"/>
    <mergeCell ref="H11:I11"/>
    <mergeCell ref="J11:K11"/>
    <mergeCell ref="A12:G12"/>
    <mergeCell ref="H12:K12"/>
    <mergeCell ref="E13:I13"/>
    <mergeCell ref="J13:K13"/>
    <mergeCell ref="A17:E17"/>
    <mergeCell ref="A19:D19"/>
    <mergeCell ref="E19:G19"/>
    <mergeCell ref="H19:I19"/>
    <mergeCell ref="J19:K19"/>
    <mergeCell ref="A20:D20"/>
    <mergeCell ref="E20:G20"/>
    <mergeCell ref="H20:I20"/>
    <mergeCell ref="J20:K20"/>
    <mergeCell ref="J24:K24"/>
    <mergeCell ref="A21:D21"/>
    <mergeCell ref="E21:G21"/>
    <mergeCell ref="H21:I21"/>
    <mergeCell ref="J21:K21"/>
    <mergeCell ref="A22:D22"/>
    <mergeCell ref="E22:G22"/>
    <mergeCell ref="H22:I22"/>
    <mergeCell ref="J22:K22"/>
    <mergeCell ref="A25:G25"/>
    <mergeCell ref="H25:K25"/>
    <mergeCell ref="E26:I26"/>
    <mergeCell ref="J26:K26"/>
    <mergeCell ref="A23:D23"/>
    <mergeCell ref="E23:G23"/>
    <mergeCell ref="H23:I23"/>
    <mergeCell ref="J23:K23"/>
    <mergeCell ref="A24:G24"/>
    <mergeCell ref="H24:I24"/>
  </mergeCells>
  <pageMargins left="0.511811024" right="0.511811024" top="0.78740157499999996" bottom="0.78740157499999996" header="0.31496062000000002" footer="0.31496062000000002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O68"/>
  <sheetViews>
    <sheetView showGridLines="0" topLeftCell="A5" zoomScaleNormal="100" workbookViewId="0">
      <selection activeCell="A5" sqref="A5"/>
    </sheetView>
  </sheetViews>
  <sheetFormatPr defaultColWidth="11" defaultRowHeight="13.2" x14ac:dyDescent="0.25"/>
  <cols>
    <col min="1" max="2" width="13.44140625" style="107" customWidth="1"/>
    <col min="3" max="3" width="20.109375" style="107" customWidth="1"/>
    <col min="4" max="4" width="17.6640625" style="107" customWidth="1"/>
    <col min="5" max="5" width="21.33203125" style="107" customWidth="1"/>
    <col min="6" max="6" width="20.88671875" style="107" customWidth="1"/>
    <col min="7" max="9" width="11" style="107" customWidth="1"/>
    <col min="10" max="10" width="24.5546875" style="107" customWidth="1"/>
    <col min="11" max="11" width="15.44140625" style="107" customWidth="1"/>
    <col min="12" max="14" width="11" style="107" customWidth="1"/>
    <col min="15" max="15" width="16.6640625" style="107" customWidth="1"/>
    <col min="16" max="16384" width="11" style="107"/>
  </cols>
  <sheetData>
    <row r="1" spans="2:10" hidden="1" x14ac:dyDescent="0.25"/>
    <row r="2" spans="2:10" hidden="1" x14ac:dyDescent="0.25"/>
    <row r="3" spans="2:10" hidden="1" x14ac:dyDescent="0.25"/>
    <row r="4" spans="2:10" hidden="1" x14ac:dyDescent="0.25"/>
    <row r="5" spans="2:10" x14ac:dyDescent="0.25">
      <c r="B5" s="232" t="s">
        <v>96</v>
      </c>
      <c r="C5" s="232"/>
      <c r="D5" s="232"/>
      <c r="E5" s="232"/>
      <c r="F5" s="232"/>
      <c r="G5" s="232"/>
      <c r="H5" s="232"/>
      <c r="I5" s="232"/>
      <c r="J5" s="232"/>
    </row>
    <row r="6" spans="2:10" x14ac:dyDescent="0.25">
      <c r="B6" s="232"/>
      <c r="C6" s="232"/>
      <c r="D6" s="232"/>
      <c r="E6" s="232"/>
      <c r="F6" s="232"/>
      <c r="G6" s="232"/>
      <c r="H6" s="232"/>
      <c r="I6" s="232"/>
      <c r="J6" s="232"/>
    </row>
    <row r="7" spans="2:10" x14ac:dyDescent="0.25">
      <c r="B7" s="246" t="s">
        <v>127</v>
      </c>
      <c r="C7" s="247"/>
      <c r="D7" s="247"/>
      <c r="E7" s="247"/>
      <c r="F7" s="247"/>
      <c r="G7" s="247"/>
      <c r="H7" s="247"/>
      <c r="I7" s="247"/>
      <c r="J7" s="248"/>
    </row>
    <row r="8" spans="2:10" x14ac:dyDescent="0.25">
      <c r="B8" s="253" t="s">
        <v>97</v>
      </c>
      <c r="C8" s="253"/>
      <c r="D8" s="253"/>
      <c r="E8" s="253"/>
      <c r="F8" s="253"/>
      <c r="G8" s="253"/>
      <c r="H8" s="253"/>
      <c r="I8" s="253"/>
      <c r="J8" s="253"/>
    </row>
    <row r="9" spans="2:10" x14ac:dyDescent="0.25">
      <c r="B9" s="207" t="s">
        <v>98</v>
      </c>
      <c r="C9" s="207"/>
      <c r="D9" s="207"/>
      <c r="E9" s="207" t="s">
        <v>99</v>
      </c>
      <c r="F9" s="207"/>
      <c r="G9" s="207" t="s">
        <v>100</v>
      </c>
      <c r="H9" s="207"/>
      <c r="I9" s="207"/>
      <c r="J9" s="102" t="s">
        <v>60</v>
      </c>
    </row>
    <row r="10" spans="2:10" x14ac:dyDescent="0.25">
      <c r="B10" s="207" t="s">
        <v>101</v>
      </c>
      <c r="C10" s="207"/>
      <c r="D10" s="207"/>
      <c r="E10" s="207">
        <f>1/800</f>
        <v>1.25E-3</v>
      </c>
      <c r="F10" s="207"/>
      <c r="G10" s="249">
        <f>'Servente SSA'!D114</f>
        <v>0</v>
      </c>
      <c r="H10" s="249"/>
      <c r="I10" s="249"/>
      <c r="J10" s="104">
        <f>E10*G10</f>
        <v>0</v>
      </c>
    </row>
    <row r="11" spans="2:10" x14ac:dyDescent="0.25">
      <c r="G11" s="238" t="s">
        <v>102</v>
      </c>
      <c r="H11" s="238"/>
      <c r="I11" s="238"/>
      <c r="J11" s="105">
        <f>J10</f>
        <v>0</v>
      </c>
    </row>
    <row r="12" spans="2:10" x14ac:dyDescent="0.25">
      <c r="G12" s="99"/>
      <c r="H12" s="99"/>
      <c r="I12" s="99"/>
      <c r="J12" s="114"/>
    </row>
    <row r="13" spans="2:10" x14ac:dyDescent="0.25">
      <c r="B13" s="233" t="s">
        <v>120</v>
      </c>
      <c r="C13" s="234"/>
      <c r="D13" s="234"/>
      <c r="E13" s="234"/>
      <c r="F13" s="234"/>
      <c r="G13" s="234"/>
      <c r="H13" s="234"/>
      <c r="I13" s="234"/>
      <c r="J13" s="235"/>
    </row>
    <row r="14" spans="2:10" x14ac:dyDescent="0.25">
      <c r="B14" s="207" t="s">
        <v>98</v>
      </c>
      <c r="C14" s="207"/>
      <c r="D14" s="207"/>
      <c r="E14" s="207" t="s">
        <v>99</v>
      </c>
      <c r="F14" s="207"/>
      <c r="G14" s="207" t="s">
        <v>100</v>
      </c>
      <c r="H14" s="207"/>
      <c r="I14" s="207"/>
      <c r="J14" s="102" t="s">
        <v>60</v>
      </c>
    </row>
    <row r="15" spans="2:10" x14ac:dyDescent="0.25">
      <c r="B15" s="207" t="s">
        <v>101</v>
      </c>
      <c r="C15" s="207"/>
      <c r="D15" s="207"/>
      <c r="E15" s="207">
        <f>1/200</f>
        <v>5.0000000000000001E-3</v>
      </c>
      <c r="F15" s="207"/>
      <c r="G15" s="249">
        <f>'Servente Com Insalubridade SSA'!D114</f>
        <v>964.71400049192516</v>
      </c>
      <c r="H15" s="249"/>
      <c r="I15" s="249"/>
      <c r="J15" s="104">
        <f>E15*G15</f>
        <v>4.8235700024596255</v>
      </c>
    </row>
    <row r="16" spans="2:10" x14ac:dyDescent="0.25">
      <c r="G16" s="238" t="s">
        <v>103</v>
      </c>
      <c r="H16" s="238"/>
      <c r="I16" s="238"/>
      <c r="J16" s="105">
        <f>J15</f>
        <v>4.8235700024596255</v>
      </c>
    </row>
    <row r="17" spans="2:15" hidden="1" x14ac:dyDescent="0.25">
      <c r="G17" s="99"/>
    </row>
    <row r="18" spans="2:15" hidden="1" x14ac:dyDescent="0.25">
      <c r="B18" s="239" t="s">
        <v>104</v>
      </c>
      <c r="C18" s="239"/>
      <c r="D18" s="239"/>
      <c r="E18" s="239"/>
      <c r="F18" s="239"/>
      <c r="G18" s="239"/>
      <c r="H18" s="239"/>
      <c r="I18" s="239"/>
      <c r="J18" s="239"/>
    </row>
    <row r="19" spans="2:15" hidden="1" x14ac:dyDescent="0.25">
      <c r="B19" s="207" t="s">
        <v>98</v>
      </c>
      <c r="C19" s="207"/>
      <c r="D19" s="207"/>
      <c r="E19" s="207" t="s">
        <v>99</v>
      </c>
      <c r="F19" s="207"/>
      <c r="G19" s="207" t="s">
        <v>100</v>
      </c>
      <c r="H19" s="207"/>
      <c r="I19" s="207"/>
      <c r="J19" s="102" t="s">
        <v>60</v>
      </c>
    </row>
    <row r="20" spans="2:15" hidden="1" x14ac:dyDescent="0.25">
      <c r="B20" s="207" t="s">
        <v>101</v>
      </c>
      <c r="C20" s="207"/>
      <c r="D20" s="207"/>
      <c r="E20" s="207">
        <f>1/1800</f>
        <v>5.5555555555555556E-4</v>
      </c>
      <c r="F20" s="207"/>
      <c r="G20" s="249">
        <f>'Servente SSA'!D114</f>
        <v>0</v>
      </c>
      <c r="H20" s="249"/>
      <c r="I20" s="249"/>
      <c r="J20" s="104">
        <f>E20*G20</f>
        <v>0</v>
      </c>
    </row>
    <row r="21" spans="2:15" hidden="1" x14ac:dyDescent="0.25">
      <c r="G21" s="251" t="s">
        <v>121</v>
      </c>
      <c r="H21" s="251"/>
      <c r="I21" s="251"/>
      <c r="J21" s="105">
        <f>J20</f>
        <v>0</v>
      </c>
    </row>
    <row r="23" spans="2:15" x14ac:dyDescent="0.25">
      <c r="B23" s="252" t="s">
        <v>105</v>
      </c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</row>
    <row r="24" spans="2:15" x14ac:dyDescent="0.25">
      <c r="B24" s="207" t="s">
        <v>98</v>
      </c>
      <c r="C24" s="207"/>
      <c r="D24" s="207"/>
      <c r="E24" s="207" t="s">
        <v>99</v>
      </c>
      <c r="F24" s="207"/>
      <c r="G24" s="207" t="s">
        <v>106</v>
      </c>
      <c r="H24" s="207"/>
      <c r="I24" s="207" t="s">
        <v>107</v>
      </c>
      <c r="J24" s="207"/>
      <c r="K24" s="102" t="s">
        <v>108</v>
      </c>
      <c r="L24" s="207" t="s">
        <v>100</v>
      </c>
      <c r="M24" s="207"/>
      <c r="N24" s="207"/>
      <c r="O24" s="102" t="s">
        <v>60</v>
      </c>
    </row>
    <row r="25" spans="2:15" ht="39.6" customHeight="1" x14ac:dyDescent="0.25">
      <c r="B25" s="237" t="s">
        <v>109</v>
      </c>
      <c r="C25" s="237"/>
      <c r="D25" s="237"/>
      <c r="E25" s="207">
        <f>1/300</f>
        <v>3.3333333333333335E-3</v>
      </c>
      <c r="F25" s="207"/>
      <c r="G25" s="207">
        <v>16</v>
      </c>
      <c r="H25" s="207"/>
      <c r="I25" s="207">
        <f>1/188.76</f>
        <v>5.2977325704598437E-3</v>
      </c>
      <c r="J25" s="207"/>
      <c r="K25" s="102">
        <f>E25*G25*I25</f>
        <v>2.8254573709119167E-4</v>
      </c>
      <c r="L25" s="250">
        <f>'Servente SSA'!D114</f>
        <v>0</v>
      </c>
      <c r="M25" s="250"/>
      <c r="N25" s="250"/>
      <c r="O25" s="101">
        <f>L25*K25</f>
        <v>0</v>
      </c>
    </row>
    <row r="28" spans="2:15" hidden="1" x14ac:dyDescent="0.25">
      <c r="B28" s="246" t="s">
        <v>125</v>
      </c>
      <c r="C28" s="247"/>
      <c r="D28" s="247"/>
      <c r="E28" s="247"/>
      <c r="F28" s="247"/>
      <c r="G28" s="247"/>
      <c r="H28" s="247"/>
      <c r="I28" s="247"/>
      <c r="J28" s="248"/>
    </row>
    <row r="29" spans="2:15" hidden="1" x14ac:dyDescent="0.25">
      <c r="B29" s="253" t="s">
        <v>97</v>
      </c>
      <c r="C29" s="253"/>
      <c r="D29" s="253"/>
      <c r="E29" s="253"/>
      <c r="F29" s="253"/>
      <c r="G29" s="253"/>
      <c r="H29" s="253"/>
      <c r="I29" s="253"/>
      <c r="J29" s="253"/>
    </row>
    <row r="30" spans="2:15" hidden="1" x14ac:dyDescent="0.25">
      <c r="B30" s="207" t="s">
        <v>98</v>
      </c>
      <c r="C30" s="207"/>
      <c r="D30" s="207"/>
      <c r="E30" s="207" t="s">
        <v>99</v>
      </c>
      <c r="F30" s="207"/>
      <c r="G30" s="207" t="s">
        <v>100</v>
      </c>
      <c r="H30" s="207"/>
      <c r="I30" s="207"/>
      <c r="J30" s="102" t="s">
        <v>60</v>
      </c>
    </row>
    <row r="31" spans="2:15" hidden="1" x14ac:dyDescent="0.25">
      <c r="B31" s="207" t="s">
        <v>101</v>
      </c>
      <c r="C31" s="207"/>
      <c r="D31" s="207"/>
      <c r="E31" s="207">
        <f>1/800</f>
        <v>1.25E-3</v>
      </c>
      <c r="F31" s="207"/>
      <c r="G31" s="249" t="e">
        <f>#REF!</f>
        <v>#REF!</v>
      </c>
      <c r="H31" s="249"/>
      <c r="I31" s="249"/>
      <c r="J31" s="104">
        <v>0</v>
      </c>
    </row>
    <row r="32" spans="2:15" hidden="1" x14ac:dyDescent="0.25">
      <c r="G32" s="238" t="s">
        <v>102</v>
      </c>
      <c r="H32" s="238"/>
      <c r="I32" s="238"/>
      <c r="J32" s="105">
        <f>J31</f>
        <v>0</v>
      </c>
    </row>
    <row r="33" spans="2:10" hidden="1" x14ac:dyDescent="0.25">
      <c r="G33" s="99"/>
      <c r="H33" s="99"/>
      <c r="I33" s="99"/>
      <c r="J33" s="114"/>
    </row>
    <row r="34" spans="2:10" hidden="1" x14ac:dyDescent="0.25">
      <c r="B34" s="233" t="s">
        <v>120</v>
      </c>
      <c r="C34" s="234"/>
      <c r="D34" s="234"/>
      <c r="E34" s="234"/>
      <c r="F34" s="234"/>
      <c r="G34" s="234"/>
      <c r="H34" s="234"/>
      <c r="I34" s="234"/>
      <c r="J34" s="235"/>
    </row>
    <row r="35" spans="2:10" hidden="1" x14ac:dyDescent="0.25">
      <c r="B35" s="207" t="s">
        <v>98</v>
      </c>
      <c r="C35" s="207"/>
      <c r="D35" s="207"/>
      <c r="E35" s="207" t="s">
        <v>99</v>
      </c>
      <c r="F35" s="207"/>
      <c r="G35" s="207" t="s">
        <v>100</v>
      </c>
      <c r="H35" s="207"/>
      <c r="I35" s="207"/>
      <c r="J35" s="102" t="s">
        <v>60</v>
      </c>
    </row>
    <row r="36" spans="2:10" hidden="1" x14ac:dyDescent="0.25">
      <c r="B36" s="207" t="s">
        <v>101</v>
      </c>
      <c r="C36" s="207"/>
      <c r="D36" s="207"/>
      <c r="E36" s="207">
        <f>1/200</f>
        <v>5.0000000000000001E-3</v>
      </c>
      <c r="F36" s="207"/>
      <c r="G36" s="249">
        <f>'Servente Com Insalubridade  ILH'!D114</f>
        <v>0</v>
      </c>
      <c r="H36" s="249"/>
      <c r="I36" s="249"/>
      <c r="J36" s="104">
        <v>0</v>
      </c>
    </row>
    <row r="37" spans="2:10" hidden="1" x14ac:dyDescent="0.25">
      <c r="G37" s="238" t="s">
        <v>103</v>
      </c>
      <c r="H37" s="238"/>
      <c r="I37" s="238"/>
      <c r="J37" s="105">
        <f>J36</f>
        <v>0</v>
      </c>
    </row>
    <row r="38" spans="2:10" hidden="1" x14ac:dyDescent="0.25">
      <c r="G38" s="99"/>
    </row>
    <row r="39" spans="2:10" hidden="1" x14ac:dyDescent="0.25">
      <c r="B39" s="246" t="s">
        <v>126</v>
      </c>
      <c r="C39" s="247"/>
      <c r="D39" s="247"/>
      <c r="E39" s="247"/>
      <c r="F39" s="247"/>
      <c r="G39" s="247"/>
      <c r="H39" s="247"/>
      <c r="I39" s="247"/>
      <c r="J39" s="248"/>
    </row>
    <row r="40" spans="2:10" hidden="1" x14ac:dyDescent="0.25">
      <c r="B40" s="253" t="s">
        <v>97</v>
      </c>
      <c r="C40" s="253"/>
      <c r="D40" s="253"/>
      <c r="E40" s="253"/>
      <c r="F40" s="253"/>
      <c r="G40" s="253"/>
      <c r="H40" s="253"/>
      <c r="I40" s="253"/>
      <c r="J40" s="253"/>
    </row>
    <row r="41" spans="2:10" hidden="1" x14ac:dyDescent="0.25">
      <c r="B41" s="207" t="s">
        <v>98</v>
      </c>
      <c r="C41" s="207"/>
      <c r="D41" s="207"/>
      <c r="E41" s="207" t="s">
        <v>99</v>
      </c>
      <c r="F41" s="207"/>
      <c r="G41" s="207" t="s">
        <v>100</v>
      </c>
      <c r="H41" s="207"/>
      <c r="I41" s="207"/>
      <c r="J41" s="102" t="s">
        <v>60</v>
      </c>
    </row>
    <row r="42" spans="2:10" hidden="1" x14ac:dyDescent="0.25">
      <c r="B42" s="207" t="s">
        <v>101</v>
      </c>
      <c r="C42" s="207"/>
      <c r="D42" s="207"/>
      <c r="E42" s="207">
        <f>1/800</f>
        <v>1.25E-3</v>
      </c>
      <c r="F42" s="207"/>
      <c r="G42" s="249" t="e">
        <f>#REF!</f>
        <v>#REF!</v>
      </c>
      <c r="H42" s="249"/>
      <c r="I42" s="249"/>
      <c r="J42" s="104">
        <v>0</v>
      </c>
    </row>
    <row r="43" spans="2:10" hidden="1" x14ac:dyDescent="0.25">
      <c r="G43" s="238" t="s">
        <v>102</v>
      </c>
      <c r="H43" s="238"/>
      <c r="I43" s="238"/>
      <c r="J43" s="105">
        <f>J42</f>
        <v>0</v>
      </c>
    </row>
    <row r="44" spans="2:10" hidden="1" x14ac:dyDescent="0.25">
      <c r="G44" s="99"/>
      <c r="H44" s="99"/>
      <c r="I44" s="99"/>
      <c r="J44" s="114"/>
    </row>
    <row r="45" spans="2:10" hidden="1" x14ac:dyDescent="0.25">
      <c r="B45" s="233" t="s">
        <v>120</v>
      </c>
      <c r="C45" s="234"/>
      <c r="D45" s="234"/>
      <c r="E45" s="234"/>
      <c r="F45" s="234"/>
      <c r="G45" s="234"/>
      <c r="H45" s="234"/>
      <c r="I45" s="234"/>
      <c r="J45" s="235"/>
    </row>
    <row r="46" spans="2:10" hidden="1" x14ac:dyDescent="0.25">
      <c r="B46" s="207" t="s">
        <v>98</v>
      </c>
      <c r="C46" s="207"/>
      <c r="D46" s="207"/>
      <c r="E46" s="207" t="s">
        <v>99</v>
      </c>
      <c r="F46" s="207"/>
      <c r="G46" s="207" t="s">
        <v>100</v>
      </c>
      <c r="H46" s="207"/>
      <c r="I46" s="207"/>
      <c r="J46" s="102" t="s">
        <v>60</v>
      </c>
    </row>
    <row r="47" spans="2:10" hidden="1" x14ac:dyDescent="0.25">
      <c r="B47" s="207" t="s">
        <v>101</v>
      </c>
      <c r="C47" s="207"/>
      <c r="D47" s="207"/>
      <c r="E47" s="207">
        <f>1/200</f>
        <v>5.0000000000000001E-3</v>
      </c>
      <c r="F47" s="207"/>
      <c r="G47" s="249">
        <f>'Servente Com Insalubridade  VC'!D114</f>
        <v>0</v>
      </c>
      <c r="H47" s="249"/>
      <c r="I47" s="249"/>
      <c r="J47" s="104">
        <v>0</v>
      </c>
    </row>
    <row r="48" spans="2:10" hidden="1" x14ac:dyDescent="0.25">
      <c r="G48" s="238" t="s">
        <v>103</v>
      </c>
      <c r="H48" s="238"/>
      <c r="I48" s="238"/>
      <c r="J48" s="105">
        <f>J47</f>
        <v>0</v>
      </c>
    </row>
    <row r="49" spans="2:11" x14ac:dyDescent="0.25">
      <c r="G49" s="99"/>
    </row>
    <row r="50" spans="2:11" x14ac:dyDescent="0.25">
      <c r="B50" s="240" t="s">
        <v>110</v>
      </c>
      <c r="C50" s="241"/>
      <c r="D50" s="241"/>
      <c r="E50" s="241"/>
      <c r="F50" s="242"/>
    </row>
    <row r="51" spans="2:11" x14ac:dyDescent="0.25">
      <c r="B51" s="243"/>
      <c r="C51" s="244"/>
      <c r="D51" s="244"/>
      <c r="E51" s="244"/>
      <c r="F51" s="245"/>
    </row>
    <row r="52" spans="2:11" x14ac:dyDescent="0.25">
      <c r="B52" s="246" t="s">
        <v>124</v>
      </c>
      <c r="C52" s="247"/>
      <c r="D52" s="247"/>
      <c r="E52" s="247"/>
      <c r="F52" s="248"/>
    </row>
    <row r="53" spans="2:11" ht="26.4" x14ac:dyDescent="0.25">
      <c r="B53" s="236" t="s">
        <v>111</v>
      </c>
      <c r="C53" s="236"/>
      <c r="D53" s="106" t="s">
        <v>112</v>
      </c>
      <c r="E53" s="102" t="s">
        <v>113</v>
      </c>
      <c r="F53" s="102" t="s">
        <v>60</v>
      </c>
    </row>
    <row r="54" spans="2:11" ht="22.35" customHeight="1" x14ac:dyDescent="0.25">
      <c r="B54" s="236" t="s">
        <v>114</v>
      </c>
      <c r="C54" s="236"/>
      <c r="D54" s="104">
        <f>J11</f>
        <v>0</v>
      </c>
      <c r="E54" s="102">
        <v>4449.25</v>
      </c>
      <c r="F54" s="104">
        <f>E54*D54</f>
        <v>0</v>
      </c>
    </row>
    <row r="55" spans="2:11" ht="22.35" customHeight="1" x14ac:dyDescent="0.25">
      <c r="B55" s="236" t="s">
        <v>115</v>
      </c>
      <c r="C55" s="236"/>
      <c r="D55" s="104">
        <f>J16</f>
        <v>4.8235700024596255</v>
      </c>
      <c r="E55" s="102">
        <v>572</v>
      </c>
      <c r="F55" s="104">
        <f>E55*D55</f>
        <v>2759.0820414069058</v>
      </c>
      <c r="J55" s="115"/>
    </row>
    <row r="56" spans="2:11" ht="25.35" customHeight="1" x14ac:dyDescent="0.25">
      <c r="B56" s="236" t="s">
        <v>105</v>
      </c>
      <c r="C56" s="236"/>
      <c r="D56" s="104">
        <f>O25</f>
        <v>0</v>
      </c>
      <c r="E56" s="102">
        <v>606</v>
      </c>
      <c r="F56" s="104">
        <f>D56*E56</f>
        <v>0</v>
      </c>
      <c r="J56" s="115"/>
      <c r="K56" s="115"/>
    </row>
    <row r="57" spans="2:11" ht="25.35" customHeight="1" x14ac:dyDescent="0.25">
      <c r="B57" s="236" t="s">
        <v>18</v>
      </c>
      <c r="C57" s="236"/>
      <c r="D57" s="236"/>
      <c r="E57" s="236"/>
      <c r="F57" s="101">
        <f>F54+F55+F56</f>
        <v>2759.0820414069058</v>
      </c>
      <c r="J57" s="115"/>
      <c r="K57" s="115"/>
    </row>
    <row r="58" spans="2:11" ht="25.35" customHeight="1" x14ac:dyDescent="0.25">
      <c r="B58" s="246" t="s">
        <v>125</v>
      </c>
      <c r="C58" s="247"/>
      <c r="D58" s="247"/>
      <c r="E58" s="247"/>
      <c r="F58" s="248"/>
      <c r="J58" s="115"/>
      <c r="K58" s="115"/>
    </row>
    <row r="59" spans="2:11" ht="26.85" customHeight="1" x14ac:dyDescent="0.25">
      <c r="B59" s="236" t="s">
        <v>111</v>
      </c>
      <c r="C59" s="236"/>
      <c r="D59" s="106" t="s">
        <v>131</v>
      </c>
      <c r="E59" s="102" t="s">
        <v>132</v>
      </c>
      <c r="F59" s="102" t="s">
        <v>60</v>
      </c>
    </row>
    <row r="60" spans="2:11" ht="26.85" customHeight="1" x14ac:dyDescent="0.25">
      <c r="B60" s="236" t="s">
        <v>130</v>
      </c>
      <c r="C60" s="236"/>
      <c r="D60" s="102">
        <v>1</v>
      </c>
      <c r="E60" s="116">
        <f>'Servente Com Insalubridade  ILH'!D114</f>
        <v>0</v>
      </c>
      <c r="F60" s="104">
        <f>E60*D60</f>
        <v>0</v>
      </c>
      <c r="J60" s="115"/>
    </row>
    <row r="61" spans="2:11" ht="26.85" customHeight="1" x14ac:dyDescent="0.25">
      <c r="B61" s="236" t="s">
        <v>18</v>
      </c>
      <c r="C61" s="236"/>
      <c r="D61" s="236"/>
      <c r="E61" s="236"/>
      <c r="F61" s="101">
        <f>F60</f>
        <v>0</v>
      </c>
    </row>
    <row r="62" spans="2:11" ht="18.600000000000001" customHeight="1" x14ac:dyDescent="0.25">
      <c r="B62" s="246" t="s">
        <v>126</v>
      </c>
      <c r="C62" s="247"/>
      <c r="D62" s="247"/>
      <c r="E62" s="247"/>
      <c r="F62" s="248"/>
    </row>
    <row r="63" spans="2:11" ht="29.25" customHeight="1" x14ac:dyDescent="0.25">
      <c r="B63" s="236" t="s">
        <v>111</v>
      </c>
      <c r="C63" s="236"/>
      <c r="D63" s="106" t="s">
        <v>131</v>
      </c>
      <c r="E63" s="102" t="s">
        <v>132</v>
      </c>
      <c r="F63" s="102" t="s">
        <v>60</v>
      </c>
    </row>
    <row r="64" spans="2:11" ht="18.600000000000001" customHeight="1" x14ac:dyDescent="0.25">
      <c r="B64" s="236" t="s">
        <v>130</v>
      </c>
      <c r="C64" s="236"/>
      <c r="D64" s="102">
        <v>1</v>
      </c>
      <c r="E64" s="116">
        <f>'Servente Com Insalubridade  VC'!D114</f>
        <v>0</v>
      </c>
      <c r="F64" s="104">
        <f>E64*D64</f>
        <v>0</v>
      </c>
    </row>
    <row r="65" spans="2:10" ht="18.600000000000001" customHeight="1" x14ac:dyDescent="0.25">
      <c r="B65" s="236" t="s">
        <v>18</v>
      </c>
      <c r="C65" s="236"/>
      <c r="D65" s="236"/>
      <c r="E65" s="236"/>
      <c r="F65" s="101">
        <f>F64</f>
        <v>0</v>
      </c>
    </row>
    <row r="66" spans="2:10" ht="18.600000000000001" customHeight="1" x14ac:dyDescent="0.25">
      <c r="B66" s="238" t="s">
        <v>116</v>
      </c>
      <c r="C66" s="238"/>
      <c r="D66" s="238"/>
      <c r="E66" s="238"/>
      <c r="F66" s="105">
        <f>F65+F61+F57</f>
        <v>2759.0820414069058</v>
      </c>
      <c r="J66" s="115"/>
    </row>
    <row r="67" spans="2:10" ht="23.85" customHeight="1" x14ac:dyDescent="0.25">
      <c r="B67" s="238" t="s">
        <v>117</v>
      </c>
      <c r="C67" s="238"/>
      <c r="D67" s="238"/>
      <c r="E67" s="238"/>
      <c r="F67" s="103">
        <v>12</v>
      </c>
      <c r="J67" s="115"/>
    </row>
    <row r="68" spans="2:10" ht="22.35" customHeight="1" x14ac:dyDescent="0.25">
      <c r="B68" s="238" t="s">
        <v>118</v>
      </c>
      <c r="C68" s="238"/>
      <c r="D68" s="238"/>
      <c r="E68" s="238"/>
      <c r="F68" s="105">
        <f>(F66*F67)+0.01</f>
        <v>33108.994496882871</v>
      </c>
      <c r="J68" s="115"/>
    </row>
  </sheetData>
  <sheetProtection selectLockedCells="1" selectUnlockedCells="1"/>
  <mergeCells count="89">
    <mergeCell ref="G48:I48"/>
    <mergeCell ref="B52:F52"/>
    <mergeCell ref="B58:F58"/>
    <mergeCell ref="B60:C60"/>
    <mergeCell ref="B56:C56"/>
    <mergeCell ref="B47:D47"/>
    <mergeCell ref="E47:F47"/>
    <mergeCell ref="G47:I47"/>
    <mergeCell ref="G43:I43"/>
    <mergeCell ref="B45:J45"/>
    <mergeCell ref="B46:D46"/>
    <mergeCell ref="E46:F46"/>
    <mergeCell ref="G46:I46"/>
    <mergeCell ref="B42:D42"/>
    <mergeCell ref="E42:F42"/>
    <mergeCell ref="G42:I42"/>
    <mergeCell ref="G37:I37"/>
    <mergeCell ref="B36:D36"/>
    <mergeCell ref="E36:F36"/>
    <mergeCell ref="G36:I36"/>
    <mergeCell ref="B39:J39"/>
    <mergeCell ref="B40:J40"/>
    <mergeCell ref="B41:D41"/>
    <mergeCell ref="E41:F41"/>
    <mergeCell ref="G41:I41"/>
    <mergeCell ref="G32:I32"/>
    <mergeCell ref="B34:J34"/>
    <mergeCell ref="B35:D35"/>
    <mergeCell ref="E35:F35"/>
    <mergeCell ref="G35:I35"/>
    <mergeCell ref="B7:J7"/>
    <mergeCell ref="B28:J28"/>
    <mergeCell ref="B29:J29"/>
    <mergeCell ref="B30:D30"/>
    <mergeCell ref="E30:F30"/>
    <mergeCell ref="G30:I30"/>
    <mergeCell ref="B8:J8"/>
    <mergeCell ref="B9:D9"/>
    <mergeCell ref="E9:F9"/>
    <mergeCell ref="G9:I9"/>
    <mergeCell ref="B10:D10"/>
    <mergeCell ref="E10:F10"/>
    <mergeCell ref="G10:I10"/>
    <mergeCell ref="G14:I14"/>
    <mergeCell ref="B15:D15"/>
    <mergeCell ref="E15:F15"/>
    <mergeCell ref="G15:I15"/>
    <mergeCell ref="B31:D31"/>
    <mergeCell ref="E31:F31"/>
    <mergeCell ref="G31:I31"/>
    <mergeCell ref="L25:N25"/>
    <mergeCell ref="B20:D20"/>
    <mergeCell ref="E20:F20"/>
    <mergeCell ref="G20:I20"/>
    <mergeCell ref="G21:I21"/>
    <mergeCell ref="B23:O23"/>
    <mergeCell ref="B24:D24"/>
    <mergeCell ref="E24:F24"/>
    <mergeCell ref="G24:H24"/>
    <mergeCell ref="I24:J24"/>
    <mergeCell ref="I25:J25"/>
    <mergeCell ref="L24:N24"/>
    <mergeCell ref="B66:E66"/>
    <mergeCell ref="B67:E67"/>
    <mergeCell ref="B68:E68"/>
    <mergeCell ref="B50:F51"/>
    <mergeCell ref="B59:C59"/>
    <mergeCell ref="B61:E61"/>
    <mergeCell ref="B65:E65"/>
    <mergeCell ref="B63:C63"/>
    <mergeCell ref="B64:C64"/>
    <mergeCell ref="B57:E57"/>
    <mergeCell ref="B62:F62"/>
    <mergeCell ref="B5:J6"/>
    <mergeCell ref="B13:J13"/>
    <mergeCell ref="B53:C53"/>
    <mergeCell ref="B54:C54"/>
    <mergeCell ref="B55:C55"/>
    <mergeCell ref="B25:D25"/>
    <mergeCell ref="E25:F25"/>
    <mergeCell ref="G25:H25"/>
    <mergeCell ref="G16:I16"/>
    <mergeCell ref="B18:J18"/>
    <mergeCell ref="B19:D19"/>
    <mergeCell ref="E19:F19"/>
    <mergeCell ref="G19:I19"/>
    <mergeCell ref="G11:I11"/>
    <mergeCell ref="B14:D14"/>
    <mergeCell ref="E14:F14"/>
  </mergeCells>
  <pageMargins left="0.78749999999999998" right="0.78749999999999998" top="1.0249999999999999" bottom="1.0249999999999999" header="0.78749999999999998" footer="0.78749999999999998"/>
  <pageSetup paperSize="9" scale="57" firstPageNumber="0" orientation="landscape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Servente SSA</vt:lpstr>
      <vt:lpstr>Servente Com Insalubridade SSA</vt:lpstr>
      <vt:lpstr>Servente Com Insalubridade  ILH</vt:lpstr>
      <vt:lpstr>Servente Com Insalubridade  VC</vt:lpstr>
      <vt:lpstr>Material</vt:lpstr>
      <vt:lpstr>Equipamentos</vt:lpstr>
      <vt:lpstr>Uniformes</vt:lpstr>
      <vt:lpstr>Resumo Área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Filipe Teles de Castro</dc:creator>
  <cp:lastModifiedBy>Sabrina Barbosa Peixoto</cp:lastModifiedBy>
  <cp:lastPrinted>2022-08-22T14:52:37Z</cp:lastPrinted>
  <dcterms:created xsi:type="dcterms:W3CDTF">2022-05-13T13:26:46Z</dcterms:created>
  <dcterms:modified xsi:type="dcterms:W3CDTF">2022-09-13T20:04:47Z</dcterms:modified>
</cp:coreProperties>
</file>